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\\SRVB-FILES\Data\Projekty\Zakázky\ŘP\Zakázky_2022\113 306 STA Stavidlo na vtoku náhonu propojující toky Křetínku a Svitavu, ř. km 0,460, Letovice VZMR Tu\NOVÁ\na profil\"/>
    </mc:Choice>
  </mc:AlternateContent>
  <xr:revisionPtr revIDLastSave="0" documentId="8_{5DDA41C3-F7AC-4A2D-B27C-75DADF3D7D05}" xr6:coauthVersionLast="36" xr6:coauthVersionMax="36" xr10:uidLastSave="{00000000-0000-0000-0000-000000000000}"/>
  <bookViews>
    <workbookView xWindow="0" yWindow="0" windowWidth="23016" windowHeight="6996" xr2:uid="{00000000-000D-0000-FFFF-FFFF00000000}"/>
  </bookViews>
  <sheets>
    <sheet name="Rekapitulace stavby" sheetId="1" r:id="rId1"/>
    <sheet name="SO.01 - Úprava profilu ná..." sheetId="2" r:id="rId2"/>
    <sheet name="SO.02 - Stavidlo" sheetId="3" r:id="rId3"/>
    <sheet name="SO.03 - Opěrná zeď" sheetId="4" r:id="rId4"/>
    <sheet name="VRN - Vedlejší rozpočtové..." sheetId="5" r:id="rId5"/>
  </sheets>
  <definedNames>
    <definedName name="_xlnm._FilterDatabase" localSheetId="1" hidden="1">'SO.01 - Úprava profilu ná...'!$C$121:$K$217</definedName>
    <definedName name="_xlnm._FilterDatabase" localSheetId="2" hidden="1">'SO.02 - Stavidlo'!$C$124:$K$265</definedName>
    <definedName name="_xlnm._FilterDatabase" localSheetId="3" hidden="1">'SO.03 - Opěrná zeď'!$C$124:$K$341</definedName>
    <definedName name="_xlnm._FilterDatabase" localSheetId="4" hidden="1">'VRN - Vedlejší rozpočtové...'!$C$117:$K$145</definedName>
    <definedName name="_xlnm.Print_Titles" localSheetId="0">'Rekapitulace stavby'!$92:$92</definedName>
    <definedName name="_xlnm.Print_Titles" localSheetId="1">'SO.01 - Úprava profilu ná...'!$121:$121</definedName>
    <definedName name="_xlnm.Print_Titles" localSheetId="2">'SO.02 - Stavidlo'!$124:$124</definedName>
    <definedName name="_xlnm.Print_Titles" localSheetId="3">'SO.03 - Opěrná zeď'!$124:$124</definedName>
    <definedName name="_xlnm.Print_Titles" localSheetId="4">'VRN - Vedlejší rozpočtové...'!$117:$117</definedName>
    <definedName name="_xlnm.Print_Area" localSheetId="0">'Rekapitulace stavby'!$D$4:$AO$76,'Rekapitulace stavby'!$C$82:$AQ$99</definedName>
    <definedName name="_xlnm.Print_Area" localSheetId="1">'SO.01 - Úprava profilu ná...'!$C$4:$J$76,'SO.01 - Úprava profilu ná...'!$C$82:$J$103,'SO.01 - Úprava profilu ná...'!$C$109:$K$217</definedName>
    <definedName name="_xlnm.Print_Area" localSheetId="2">'SO.02 - Stavidlo'!$C$4:$J$76,'SO.02 - Stavidlo'!$C$82:$J$106,'SO.02 - Stavidlo'!$C$112:$K$265</definedName>
    <definedName name="_xlnm.Print_Area" localSheetId="3">'SO.03 - Opěrná zeď'!$C$4:$J$76,'SO.03 - Opěrná zeď'!$C$82:$J$106,'SO.03 - Opěrná zeď'!$C$112:$K$341</definedName>
    <definedName name="_xlnm.Print_Area" localSheetId="4">'VRN - Vedlejší rozpočtové...'!$C$4:$J$76,'VRN - Vedlejší rozpočtové...'!$C$82:$J$99,'VRN - Vedlejší rozpočtové...'!$C$105:$K$145</definedName>
  </definedNames>
  <calcPr calcId="191029"/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 s="1"/>
  <c r="BI144" i="5"/>
  <c r="BH144" i="5"/>
  <c r="BG144" i="5"/>
  <c r="BF144" i="5"/>
  <c r="T144" i="5"/>
  <c r="T143" i="5" s="1"/>
  <c r="T119" i="5" s="1"/>
  <c r="T118" i="5" s="1"/>
  <c r="R144" i="5"/>
  <c r="R143" i="5" s="1"/>
  <c r="P144" i="5"/>
  <c r="P143" i="5" s="1"/>
  <c r="P119" i="5" s="1"/>
  <c r="P118" i="5" s="1"/>
  <c r="AU98" i="1" s="1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BI122" i="5"/>
  <c r="BH122" i="5"/>
  <c r="BG122" i="5"/>
  <c r="BF122" i="5"/>
  <c r="T122" i="5"/>
  <c r="R122" i="5"/>
  <c r="P122" i="5"/>
  <c r="BI120" i="5"/>
  <c r="BH120" i="5"/>
  <c r="BG120" i="5"/>
  <c r="BF120" i="5"/>
  <c r="T120" i="5"/>
  <c r="R120" i="5"/>
  <c r="R119" i="5" s="1"/>
  <c r="R118" i="5" s="1"/>
  <c r="P120" i="5"/>
  <c r="F112" i="5"/>
  <c r="E110" i="5"/>
  <c r="F89" i="5"/>
  <c r="E87" i="5"/>
  <c r="J24" i="5"/>
  <c r="E24" i="5"/>
  <c r="J115" i="5" s="1"/>
  <c r="J23" i="5"/>
  <c r="J21" i="5"/>
  <c r="E21" i="5"/>
  <c r="J114" i="5" s="1"/>
  <c r="J20" i="5"/>
  <c r="J18" i="5"/>
  <c r="E18" i="5"/>
  <c r="F115" i="5" s="1"/>
  <c r="J17" i="5"/>
  <c r="J15" i="5"/>
  <c r="E15" i="5"/>
  <c r="F114" i="5" s="1"/>
  <c r="J14" i="5"/>
  <c r="J12" i="5"/>
  <c r="J112" i="5"/>
  <c r="E7" i="5"/>
  <c r="E108" i="5"/>
  <c r="J37" i="4"/>
  <c r="J36" i="4"/>
  <c r="AY97" i="1" s="1"/>
  <c r="J35" i="4"/>
  <c r="AX97" i="1" s="1"/>
  <c r="BI340" i="4"/>
  <c r="BH340" i="4"/>
  <c r="BG340" i="4"/>
  <c r="BF340" i="4"/>
  <c r="T340" i="4"/>
  <c r="T339" i="4" s="1"/>
  <c r="R340" i="4"/>
  <c r="R339" i="4" s="1"/>
  <c r="P340" i="4"/>
  <c r="P339" i="4" s="1"/>
  <c r="BI335" i="4"/>
  <c r="BH335" i="4"/>
  <c r="BG335" i="4"/>
  <c r="BF335" i="4"/>
  <c r="T335" i="4"/>
  <c r="R335" i="4"/>
  <c r="P335" i="4"/>
  <c r="BI331" i="4"/>
  <c r="BH331" i="4"/>
  <c r="BG331" i="4"/>
  <c r="BF331" i="4"/>
  <c r="T331" i="4"/>
  <c r="R331" i="4"/>
  <c r="P331" i="4"/>
  <c r="BI327" i="4"/>
  <c r="BH327" i="4"/>
  <c r="BG327" i="4"/>
  <c r="BF327" i="4"/>
  <c r="T327" i="4"/>
  <c r="R327" i="4"/>
  <c r="P327" i="4"/>
  <c r="BI323" i="4"/>
  <c r="BH323" i="4"/>
  <c r="BG323" i="4"/>
  <c r="BF323" i="4"/>
  <c r="T323" i="4"/>
  <c r="R323" i="4"/>
  <c r="P323" i="4"/>
  <c r="BI320" i="4"/>
  <c r="BH320" i="4"/>
  <c r="BG320" i="4"/>
  <c r="BF320" i="4"/>
  <c r="T320" i="4"/>
  <c r="R320" i="4"/>
  <c r="P320" i="4"/>
  <c r="BI318" i="4"/>
  <c r="BH318" i="4"/>
  <c r="BG318" i="4"/>
  <c r="BF318" i="4"/>
  <c r="T318" i="4"/>
  <c r="R318" i="4"/>
  <c r="P318" i="4"/>
  <c r="BI315" i="4"/>
  <c r="BH315" i="4"/>
  <c r="BG315" i="4"/>
  <c r="BF315" i="4"/>
  <c r="T315" i="4"/>
  <c r="R315" i="4"/>
  <c r="P315" i="4"/>
  <c r="BI310" i="4"/>
  <c r="BH310" i="4"/>
  <c r="BG310" i="4"/>
  <c r="BF310" i="4"/>
  <c r="T310" i="4"/>
  <c r="R310" i="4"/>
  <c r="P310" i="4"/>
  <c r="BI303" i="4"/>
  <c r="BH303" i="4"/>
  <c r="BG303" i="4"/>
  <c r="BF303" i="4"/>
  <c r="T303" i="4"/>
  <c r="R303" i="4"/>
  <c r="P303" i="4"/>
  <c r="BI296" i="4"/>
  <c r="BH296" i="4"/>
  <c r="BG296" i="4"/>
  <c r="BF296" i="4"/>
  <c r="T296" i="4"/>
  <c r="R296" i="4"/>
  <c r="P296" i="4"/>
  <c r="BI292" i="4"/>
  <c r="BH292" i="4"/>
  <c r="BG292" i="4"/>
  <c r="BF292" i="4"/>
  <c r="T292" i="4"/>
  <c r="R292" i="4"/>
  <c r="P292" i="4"/>
  <c r="BI288" i="4"/>
  <c r="BH288" i="4"/>
  <c r="BG288" i="4"/>
  <c r="BF288" i="4"/>
  <c r="T288" i="4"/>
  <c r="R288" i="4"/>
  <c r="P288" i="4"/>
  <c r="BI284" i="4"/>
  <c r="BH284" i="4"/>
  <c r="BG284" i="4"/>
  <c r="BF284" i="4"/>
  <c r="T284" i="4"/>
  <c r="R284" i="4"/>
  <c r="P284" i="4"/>
  <c r="BI280" i="4"/>
  <c r="BH280" i="4"/>
  <c r="BG280" i="4"/>
  <c r="BF280" i="4"/>
  <c r="T280" i="4"/>
  <c r="R280" i="4"/>
  <c r="P280" i="4"/>
  <c r="BI276" i="4"/>
  <c r="BH276" i="4"/>
  <c r="BG276" i="4"/>
  <c r="BF276" i="4"/>
  <c r="T276" i="4"/>
  <c r="R276" i="4"/>
  <c r="P276" i="4"/>
  <c r="BI272" i="4"/>
  <c r="BH272" i="4"/>
  <c r="BG272" i="4"/>
  <c r="BF272" i="4"/>
  <c r="T272" i="4"/>
  <c r="R272" i="4"/>
  <c r="P272" i="4"/>
  <c r="BI265" i="4"/>
  <c r="BH265" i="4"/>
  <c r="BG265" i="4"/>
  <c r="BF265" i="4"/>
  <c r="T265" i="4"/>
  <c r="R265" i="4"/>
  <c r="P265" i="4"/>
  <c r="BI260" i="4"/>
  <c r="BH260" i="4"/>
  <c r="BG260" i="4"/>
  <c r="BF260" i="4"/>
  <c r="T260" i="4"/>
  <c r="R260" i="4"/>
  <c r="P260" i="4"/>
  <c r="BI255" i="4"/>
  <c r="BH255" i="4"/>
  <c r="BG255" i="4"/>
  <c r="BF255" i="4"/>
  <c r="T255" i="4"/>
  <c r="T254" i="4" s="1"/>
  <c r="R255" i="4"/>
  <c r="R254" i="4" s="1"/>
  <c r="P255" i="4"/>
  <c r="P254" i="4" s="1"/>
  <c r="BI249" i="4"/>
  <c r="BH249" i="4"/>
  <c r="BG249" i="4"/>
  <c r="BF249" i="4"/>
  <c r="T249" i="4"/>
  <c r="T248" i="4" s="1"/>
  <c r="R249" i="4"/>
  <c r="R248" i="4" s="1"/>
  <c r="P249" i="4"/>
  <c r="P248" i="4" s="1"/>
  <c r="BI243" i="4"/>
  <c r="BH243" i="4"/>
  <c r="BG243" i="4"/>
  <c r="BF243" i="4"/>
  <c r="T243" i="4"/>
  <c r="R243" i="4"/>
  <c r="P243" i="4"/>
  <c r="BI238" i="4"/>
  <c r="BH238" i="4"/>
  <c r="BG238" i="4"/>
  <c r="BF238" i="4"/>
  <c r="T238" i="4"/>
  <c r="R238" i="4"/>
  <c r="P238" i="4"/>
  <c r="BI234" i="4"/>
  <c r="BH234" i="4"/>
  <c r="BG234" i="4"/>
  <c r="BF234" i="4"/>
  <c r="T234" i="4"/>
  <c r="R234" i="4"/>
  <c r="P234" i="4"/>
  <c r="BI227" i="4"/>
  <c r="BH227" i="4"/>
  <c r="BG227" i="4"/>
  <c r="BF227" i="4"/>
  <c r="T227" i="4"/>
  <c r="R227" i="4"/>
  <c r="P227" i="4"/>
  <c r="BI223" i="4"/>
  <c r="BH223" i="4"/>
  <c r="BG223" i="4"/>
  <c r="BF223" i="4"/>
  <c r="T223" i="4"/>
  <c r="R223" i="4"/>
  <c r="P223" i="4"/>
  <c r="BI216" i="4"/>
  <c r="BH216" i="4"/>
  <c r="BG216" i="4"/>
  <c r="BF216" i="4"/>
  <c r="T216" i="4"/>
  <c r="R216" i="4"/>
  <c r="P216" i="4"/>
  <c r="BI209" i="4"/>
  <c r="BH209" i="4"/>
  <c r="BG209" i="4"/>
  <c r="BF209" i="4"/>
  <c r="T209" i="4"/>
  <c r="R209" i="4"/>
  <c r="P209" i="4"/>
  <c r="BI202" i="4"/>
  <c r="BH202" i="4"/>
  <c r="BG202" i="4"/>
  <c r="BF202" i="4"/>
  <c r="T202" i="4"/>
  <c r="R202" i="4"/>
  <c r="P202" i="4"/>
  <c r="BI197" i="4"/>
  <c r="BH197" i="4"/>
  <c r="BG197" i="4"/>
  <c r="BF197" i="4"/>
  <c r="T197" i="4"/>
  <c r="R197" i="4"/>
  <c r="P197" i="4"/>
  <c r="BI192" i="4"/>
  <c r="BH192" i="4"/>
  <c r="BG192" i="4"/>
  <c r="BF192" i="4"/>
  <c r="T192" i="4"/>
  <c r="R192" i="4"/>
  <c r="P192" i="4"/>
  <c r="BI187" i="4"/>
  <c r="BH187" i="4"/>
  <c r="BG187" i="4"/>
  <c r="BF187" i="4"/>
  <c r="T187" i="4"/>
  <c r="R187" i="4"/>
  <c r="P187" i="4"/>
  <c r="BI184" i="4"/>
  <c r="BH184" i="4"/>
  <c r="BG184" i="4"/>
  <c r="BF184" i="4"/>
  <c r="T184" i="4"/>
  <c r="R184" i="4"/>
  <c r="P184" i="4"/>
  <c r="BI177" i="4"/>
  <c r="BH177" i="4"/>
  <c r="BG177" i="4"/>
  <c r="BF177" i="4"/>
  <c r="T177" i="4"/>
  <c r="R177" i="4"/>
  <c r="P177" i="4"/>
  <c r="BI170" i="4"/>
  <c r="BH170" i="4"/>
  <c r="BG170" i="4"/>
  <c r="BF170" i="4"/>
  <c r="T170" i="4"/>
  <c r="R170" i="4"/>
  <c r="P170" i="4"/>
  <c r="BI164" i="4"/>
  <c r="BH164" i="4"/>
  <c r="BG164" i="4"/>
  <c r="BF164" i="4"/>
  <c r="T164" i="4"/>
  <c r="R164" i="4"/>
  <c r="P164" i="4"/>
  <c r="BI160" i="4"/>
  <c r="BH160" i="4"/>
  <c r="BG160" i="4"/>
  <c r="BF160" i="4"/>
  <c r="T160" i="4"/>
  <c r="R160" i="4"/>
  <c r="P160" i="4"/>
  <c r="BI156" i="4"/>
  <c r="BH156" i="4"/>
  <c r="BG156" i="4"/>
  <c r="BF156" i="4"/>
  <c r="T156" i="4"/>
  <c r="R156" i="4"/>
  <c r="P156" i="4"/>
  <c r="BI151" i="4"/>
  <c r="BH151" i="4"/>
  <c r="BG151" i="4"/>
  <c r="BF151" i="4"/>
  <c r="T151" i="4"/>
  <c r="R151" i="4"/>
  <c r="P151" i="4"/>
  <c r="BI146" i="4"/>
  <c r="BH146" i="4"/>
  <c r="BG146" i="4"/>
  <c r="BF146" i="4"/>
  <c r="T146" i="4"/>
  <c r="R146" i="4"/>
  <c r="P146" i="4"/>
  <c r="BI141" i="4"/>
  <c r="BH141" i="4"/>
  <c r="BG141" i="4"/>
  <c r="BF141" i="4"/>
  <c r="T141" i="4"/>
  <c r="R141" i="4"/>
  <c r="P141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28" i="4"/>
  <c r="BH128" i="4"/>
  <c r="BG128" i="4"/>
  <c r="BF128" i="4"/>
  <c r="T128" i="4"/>
  <c r="R128" i="4"/>
  <c r="P128" i="4"/>
  <c r="F119" i="4"/>
  <c r="E117" i="4"/>
  <c r="F89" i="4"/>
  <c r="E87" i="4"/>
  <c r="J24" i="4"/>
  <c r="E24" i="4"/>
  <c r="J92" i="4" s="1"/>
  <c r="J23" i="4"/>
  <c r="J21" i="4"/>
  <c r="E21" i="4"/>
  <c r="J91" i="4" s="1"/>
  <c r="J20" i="4"/>
  <c r="J18" i="4"/>
  <c r="E18" i="4"/>
  <c r="F122" i="4" s="1"/>
  <c r="J17" i="4"/>
  <c r="J15" i="4"/>
  <c r="E15" i="4"/>
  <c r="F121" i="4" s="1"/>
  <c r="J14" i="4"/>
  <c r="J12" i="4"/>
  <c r="J119" i="4"/>
  <c r="E7" i="4"/>
  <c r="E85" i="4"/>
  <c r="J37" i="3"/>
  <c r="J36" i="3"/>
  <c r="AY96" i="1" s="1"/>
  <c r="J35" i="3"/>
  <c r="AX96" i="1" s="1"/>
  <c r="BI264" i="3"/>
  <c r="BH264" i="3"/>
  <c r="BG264" i="3"/>
  <c r="BF264" i="3"/>
  <c r="T264" i="3"/>
  <c r="T263" i="3" s="1"/>
  <c r="R264" i="3"/>
  <c r="R263" i="3" s="1"/>
  <c r="P264" i="3"/>
  <c r="P263" i="3" s="1"/>
  <c r="BI259" i="3"/>
  <c r="BH259" i="3"/>
  <c r="BG259" i="3"/>
  <c r="BF259" i="3"/>
  <c r="T259" i="3"/>
  <c r="R259" i="3"/>
  <c r="P259" i="3"/>
  <c r="BI255" i="3"/>
  <c r="BH255" i="3"/>
  <c r="BG255" i="3"/>
  <c r="BF255" i="3"/>
  <c r="T255" i="3"/>
  <c r="R255" i="3"/>
  <c r="P255" i="3"/>
  <c r="BI251" i="3"/>
  <c r="BH251" i="3"/>
  <c r="BG251" i="3"/>
  <c r="BF251" i="3"/>
  <c r="T251" i="3"/>
  <c r="R251" i="3"/>
  <c r="P251" i="3"/>
  <c r="BI243" i="3"/>
  <c r="BH243" i="3"/>
  <c r="BG243" i="3"/>
  <c r="BF243" i="3"/>
  <c r="T243" i="3"/>
  <c r="R243" i="3"/>
  <c r="P243" i="3"/>
  <c r="BI237" i="3"/>
  <c r="BH237" i="3"/>
  <c r="BG237" i="3"/>
  <c r="BF237" i="3"/>
  <c r="T237" i="3"/>
  <c r="T236" i="3" s="1"/>
  <c r="R237" i="3"/>
  <c r="R236" i="3" s="1"/>
  <c r="P237" i="3"/>
  <c r="P236" i="3" s="1"/>
  <c r="BI231" i="3"/>
  <c r="BH231" i="3"/>
  <c r="BG231" i="3"/>
  <c r="BF231" i="3"/>
  <c r="T231" i="3"/>
  <c r="R231" i="3"/>
  <c r="P231" i="3"/>
  <c r="BI224" i="3"/>
  <c r="BH224" i="3"/>
  <c r="BG224" i="3"/>
  <c r="BF224" i="3"/>
  <c r="T224" i="3"/>
  <c r="R224" i="3"/>
  <c r="P224" i="3"/>
  <c r="BI221" i="3"/>
  <c r="BH221" i="3"/>
  <c r="BG221" i="3"/>
  <c r="BF221" i="3"/>
  <c r="T221" i="3"/>
  <c r="R221" i="3"/>
  <c r="P221" i="3"/>
  <c r="BI216" i="3"/>
  <c r="BH216" i="3"/>
  <c r="BG216" i="3"/>
  <c r="BF216" i="3"/>
  <c r="T216" i="3"/>
  <c r="R216" i="3"/>
  <c r="P216" i="3"/>
  <c r="BI209" i="3"/>
  <c r="BH209" i="3"/>
  <c r="BG209" i="3"/>
  <c r="BF209" i="3"/>
  <c r="T209" i="3"/>
  <c r="R209" i="3"/>
  <c r="P209" i="3"/>
  <c r="BI204" i="3"/>
  <c r="BH204" i="3"/>
  <c r="BG204" i="3"/>
  <c r="BF204" i="3"/>
  <c r="T204" i="3"/>
  <c r="R204" i="3"/>
  <c r="P204" i="3"/>
  <c r="BI199" i="3"/>
  <c r="BH199" i="3"/>
  <c r="BG199" i="3"/>
  <c r="BF199" i="3"/>
  <c r="T199" i="3"/>
  <c r="R199" i="3"/>
  <c r="P199" i="3"/>
  <c r="BI194" i="3"/>
  <c r="BH194" i="3"/>
  <c r="BG194" i="3"/>
  <c r="BF194" i="3"/>
  <c r="T194" i="3"/>
  <c r="R194" i="3"/>
  <c r="P194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1" i="3"/>
  <c r="BH181" i="3"/>
  <c r="BG181" i="3"/>
  <c r="BF181" i="3"/>
  <c r="T181" i="3"/>
  <c r="R181" i="3"/>
  <c r="P181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66" i="3"/>
  <c r="BH166" i="3"/>
  <c r="BG166" i="3"/>
  <c r="BF166" i="3"/>
  <c r="T166" i="3"/>
  <c r="R166" i="3"/>
  <c r="P166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1" i="3"/>
  <c r="BH151" i="3"/>
  <c r="BG151" i="3"/>
  <c r="BF151" i="3"/>
  <c r="T151" i="3"/>
  <c r="R151" i="3"/>
  <c r="P151" i="3"/>
  <c r="BI146" i="3"/>
  <c r="BH146" i="3"/>
  <c r="BG146" i="3"/>
  <c r="BF146" i="3"/>
  <c r="T146" i="3"/>
  <c r="R146" i="3"/>
  <c r="P146" i="3"/>
  <c r="BI141" i="3"/>
  <c r="BH141" i="3"/>
  <c r="BG141" i="3"/>
  <c r="BF141" i="3"/>
  <c r="T141" i="3"/>
  <c r="R141" i="3"/>
  <c r="P141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28" i="3"/>
  <c r="BH128" i="3"/>
  <c r="BG128" i="3"/>
  <c r="BF128" i="3"/>
  <c r="T128" i="3"/>
  <c r="R128" i="3"/>
  <c r="P128" i="3"/>
  <c r="F119" i="3"/>
  <c r="E117" i="3"/>
  <c r="F89" i="3"/>
  <c r="E87" i="3"/>
  <c r="J24" i="3"/>
  <c r="E24" i="3"/>
  <c r="J122" i="3"/>
  <c r="J23" i="3"/>
  <c r="J21" i="3"/>
  <c r="E21" i="3"/>
  <c r="J121" i="3"/>
  <c r="J20" i="3"/>
  <c r="J18" i="3"/>
  <c r="E18" i="3"/>
  <c r="F92" i="3"/>
  <c r="J17" i="3"/>
  <c r="J15" i="3"/>
  <c r="E15" i="3"/>
  <c r="F91" i="3"/>
  <c r="J14" i="3"/>
  <c r="J12" i="3"/>
  <c r="J119" i="3" s="1"/>
  <c r="E7" i="3"/>
  <c r="E85" i="3" s="1"/>
  <c r="J37" i="2"/>
  <c r="J36" i="2"/>
  <c r="AY95" i="1"/>
  <c r="J35" i="2"/>
  <c r="AX95" i="1"/>
  <c r="BI216" i="2"/>
  <c r="BH216" i="2"/>
  <c r="BG216" i="2"/>
  <c r="BF216" i="2"/>
  <c r="T216" i="2"/>
  <c r="T215" i="2"/>
  <c r="R216" i="2"/>
  <c r="R215" i="2"/>
  <c r="P216" i="2"/>
  <c r="P215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0" i="2"/>
  <c r="BH200" i="2"/>
  <c r="BG200" i="2"/>
  <c r="BF200" i="2"/>
  <c r="T200" i="2"/>
  <c r="R200" i="2"/>
  <c r="P200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5" i="2"/>
  <c r="BH185" i="2"/>
  <c r="BG185" i="2"/>
  <c r="BF185" i="2"/>
  <c r="T185" i="2"/>
  <c r="R185" i="2"/>
  <c r="P185" i="2"/>
  <c r="BI180" i="2"/>
  <c r="BH180" i="2"/>
  <c r="BG180" i="2"/>
  <c r="BF180" i="2"/>
  <c r="T180" i="2"/>
  <c r="R180" i="2"/>
  <c r="P180" i="2"/>
  <c r="BI172" i="2"/>
  <c r="BH172" i="2"/>
  <c r="BG172" i="2"/>
  <c r="BF172" i="2"/>
  <c r="T172" i="2"/>
  <c r="R172" i="2"/>
  <c r="P172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5" i="2"/>
  <c r="BH155" i="2"/>
  <c r="BG155" i="2"/>
  <c r="BF155" i="2"/>
  <c r="T155" i="2"/>
  <c r="R155" i="2"/>
  <c r="P155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6" i="2"/>
  <c r="BH136" i="2"/>
  <c r="BG136" i="2"/>
  <c r="BF136" i="2"/>
  <c r="T136" i="2"/>
  <c r="R136" i="2"/>
  <c r="P136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F116" i="2"/>
  <c r="E114" i="2"/>
  <c r="F89" i="2"/>
  <c r="E87" i="2"/>
  <c r="J24" i="2"/>
  <c r="E24" i="2"/>
  <c r="J119" i="2" s="1"/>
  <c r="J23" i="2"/>
  <c r="J21" i="2"/>
  <c r="E21" i="2"/>
  <c r="J118" i="2" s="1"/>
  <c r="J20" i="2"/>
  <c r="J18" i="2"/>
  <c r="E18" i="2"/>
  <c r="F119" i="2" s="1"/>
  <c r="J17" i="2"/>
  <c r="J15" i="2"/>
  <c r="E15" i="2"/>
  <c r="F118" i="2" s="1"/>
  <c r="J14" i="2"/>
  <c r="J12" i="2"/>
  <c r="J116" i="2"/>
  <c r="E7" i="2"/>
  <c r="E112" i="2"/>
  <c r="L90" i="1"/>
  <c r="AM90" i="1"/>
  <c r="AM89" i="1"/>
  <c r="L89" i="1"/>
  <c r="AM87" i="1"/>
  <c r="L87" i="1"/>
  <c r="L85" i="1"/>
  <c r="L84" i="1"/>
  <c r="J216" i="2"/>
  <c r="J211" i="2"/>
  <c r="J207" i="2"/>
  <c r="J200" i="2"/>
  <c r="J193" i="2"/>
  <c r="J190" i="2"/>
  <c r="J185" i="2"/>
  <c r="J180" i="2"/>
  <c r="J172" i="2"/>
  <c r="J167" i="2"/>
  <c r="J164" i="2"/>
  <c r="J160" i="2"/>
  <c r="J155" i="2"/>
  <c r="J150" i="2"/>
  <c r="J145" i="2"/>
  <c r="J141" i="2"/>
  <c r="J136" i="2"/>
  <c r="J131" i="2"/>
  <c r="J129" i="2"/>
  <c r="J127" i="2"/>
  <c r="J125" i="2"/>
  <c r="BK264" i="3"/>
  <c r="J264" i="3"/>
  <c r="BK259" i="3"/>
  <c r="J259" i="3"/>
  <c r="J255" i="3"/>
  <c r="J251" i="3"/>
  <c r="J243" i="3"/>
  <c r="J231" i="3"/>
  <c r="BK221" i="3"/>
  <c r="BK209" i="3"/>
  <c r="BK199" i="3"/>
  <c r="J190" i="3"/>
  <c r="BK181" i="3"/>
  <c r="J173" i="3"/>
  <c r="BK159" i="3"/>
  <c r="BK151" i="3"/>
  <c r="BK141" i="3"/>
  <c r="J133" i="3"/>
  <c r="BK237" i="3"/>
  <c r="J224" i="3"/>
  <c r="J216" i="3"/>
  <c r="BK204" i="3"/>
  <c r="BK194" i="3"/>
  <c r="J188" i="3"/>
  <c r="J176" i="3"/>
  <c r="J166" i="3"/>
  <c r="J156" i="3"/>
  <c r="BK146" i="3"/>
  <c r="BK136" i="3"/>
  <c r="J128" i="3"/>
  <c r="BK335" i="4"/>
  <c r="J327" i="4"/>
  <c r="J320" i="4"/>
  <c r="BK315" i="4"/>
  <c r="BK288" i="4"/>
  <c r="BK280" i="4"/>
  <c r="J272" i="4"/>
  <c r="J260" i="4"/>
  <c r="BK249" i="4"/>
  <c r="BK238" i="4"/>
  <c r="J227" i="4"/>
  <c r="J216" i="4"/>
  <c r="J202" i="4"/>
  <c r="J192" i="4"/>
  <c r="J184" i="4"/>
  <c r="J170" i="4"/>
  <c r="BK160" i="4"/>
  <c r="BK151" i="4"/>
  <c r="BK141" i="4"/>
  <c r="J133" i="4"/>
  <c r="J340" i="4"/>
  <c r="BK331" i="4"/>
  <c r="J323" i="4"/>
  <c r="J318" i="4"/>
  <c r="BK310" i="4"/>
  <c r="J296" i="4"/>
  <c r="J288" i="4"/>
  <c r="J280" i="4"/>
  <c r="BK272" i="4"/>
  <c r="BK260" i="4"/>
  <c r="J249" i="4"/>
  <c r="J238" i="4"/>
  <c r="BK227" i="4"/>
  <c r="BK216" i="4"/>
  <c r="BK202" i="4"/>
  <c r="BK192" i="4"/>
  <c r="BK184" i="4"/>
  <c r="BK170" i="4"/>
  <c r="J160" i="4"/>
  <c r="J151" i="4"/>
  <c r="J141" i="4"/>
  <c r="BK133" i="4"/>
  <c r="J141" i="5"/>
  <c r="BK138" i="5"/>
  <c r="BK134" i="5"/>
  <c r="J130" i="5"/>
  <c r="J126" i="5"/>
  <c r="J122" i="5"/>
  <c r="J138" i="5"/>
  <c r="J134" i="5"/>
  <c r="BK130" i="5"/>
  <c r="BK126" i="5"/>
  <c r="BK122" i="5"/>
  <c r="BK216" i="2"/>
  <c r="BK211" i="2"/>
  <c r="BK207" i="2"/>
  <c r="BK200" i="2"/>
  <c r="BK193" i="2"/>
  <c r="BK190" i="2"/>
  <c r="BK185" i="2"/>
  <c r="BK180" i="2"/>
  <c r="BK172" i="2"/>
  <c r="BK167" i="2"/>
  <c r="BK164" i="2"/>
  <c r="BK160" i="2"/>
  <c r="BK155" i="2"/>
  <c r="BK150" i="2"/>
  <c r="BK145" i="2"/>
  <c r="BK141" i="2"/>
  <c r="BK136" i="2"/>
  <c r="BK131" i="2"/>
  <c r="BK129" i="2"/>
  <c r="BK127" i="2"/>
  <c r="BK125" i="2"/>
  <c r="AS94" i="1"/>
  <c r="BK255" i="3"/>
  <c r="BK251" i="3"/>
  <c r="BK243" i="3"/>
  <c r="J237" i="3"/>
  <c r="BK224" i="3"/>
  <c r="BK216" i="3"/>
  <c r="J204" i="3"/>
  <c r="J194" i="3"/>
  <c r="BK188" i="3"/>
  <c r="BK176" i="3"/>
  <c r="BK166" i="3"/>
  <c r="BK156" i="3"/>
  <c r="J146" i="3"/>
  <c r="J136" i="3"/>
  <c r="BK128" i="3"/>
  <c r="BK231" i="3"/>
  <c r="J221" i="3"/>
  <c r="J209" i="3"/>
  <c r="J199" i="3"/>
  <c r="BK190" i="3"/>
  <c r="J181" i="3"/>
  <c r="BK173" i="3"/>
  <c r="J159" i="3"/>
  <c r="J151" i="3"/>
  <c r="J141" i="3"/>
  <c r="BK133" i="3"/>
  <c r="BK340" i="4"/>
  <c r="J331" i="4"/>
  <c r="BK323" i="4"/>
  <c r="BK318" i="4"/>
  <c r="J310" i="4"/>
  <c r="J303" i="4"/>
  <c r="BK296" i="4"/>
  <c r="BK292" i="4"/>
  <c r="BK284" i="4"/>
  <c r="J276" i="4"/>
  <c r="J265" i="4"/>
  <c r="J255" i="4"/>
  <c r="BK243" i="4"/>
  <c r="J234" i="4"/>
  <c r="J223" i="4"/>
  <c r="J209" i="4"/>
  <c r="J197" i="4"/>
  <c r="J187" i="4"/>
  <c r="J177" i="4"/>
  <c r="BK164" i="4"/>
  <c r="J156" i="4"/>
  <c r="BK146" i="4"/>
  <c r="J136" i="4"/>
  <c r="J128" i="4"/>
  <c r="J335" i="4"/>
  <c r="BK327" i="4"/>
  <c r="BK320" i="4"/>
  <c r="J315" i="4"/>
  <c r="BK303" i="4"/>
  <c r="J292" i="4"/>
  <c r="J284" i="4"/>
  <c r="BK276" i="4"/>
  <c r="BK265" i="4"/>
  <c r="BK255" i="4"/>
  <c r="J243" i="4"/>
  <c r="BK234" i="4"/>
  <c r="BK223" i="4"/>
  <c r="BK209" i="4"/>
  <c r="BK197" i="4"/>
  <c r="BK187" i="4"/>
  <c r="BK177" i="4"/>
  <c r="J164" i="4"/>
  <c r="BK156" i="4"/>
  <c r="J146" i="4"/>
  <c r="BK136" i="4"/>
  <c r="BK128" i="4"/>
  <c r="J144" i="5"/>
  <c r="BK140" i="5"/>
  <c r="J136" i="5"/>
  <c r="BK132" i="5"/>
  <c r="J128" i="5"/>
  <c r="J124" i="5"/>
  <c r="BK120" i="5"/>
  <c r="BK144" i="5"/>
  <c r="BK141" i="5"/>
  <c r="J140" i="5"/>
  <c r="BK136" i="5"/>
  <c r="J132" i="5"/>
  <c r="BK128" i="5"/>
  <c r="BK124" i="5"/>
  <c r="J120" i="5"/>
  <c r="BK124" i="2" l="1"/>
  <c r="J124" i="2" s="1"/>
  <c r="J98" i="2" s="1"/>
  <c r="T124" i="2"/>
  <c r="P179" i="2"/>
  <c r="T179" i="2"/>
  <c r="P206" i="2"/>
  <c r="P205" i="2"/>
  <c r="R206" i="2"/>
  <c r="R205" i="2"/>
  <c r="BK127" i="3"/>
  <c r="J127" i="3" s="1"/>
  <c r="J98" i="3" s="1"/>
  <c r="R127" i="3"/>
  <c r="BK158" i="3"/>
  <c r="J158" i="3" s="1"/>
  <c r="J99" i="3" s="1"/>
  <c r="R158" i="3"/>
  <c r="BK175" i="3"/>
  <c r="J175" i="3" s="1"/>
  <c r="J100" i="3" s="1"/>
  <c r="R175" i="3"/>
  <c r="BK198" i="3"/>
  <c r="J198" i="3" s="1"/>
  <c r="J101" i="3" s="1"/>
  <c r="R198" i="3"/>
  <c r="P250" i="3"/>
  <c r="P242" i="3" s="1"/>
  <c r="R250" i="3"/>
  <c r="R242" i="3"/>
  <c r="P127" i="4"/>
  <c r="T127" i="4"/>
  <c r="P169" i="4"/>
  <c r="T169" i="4"/>
  <c r="P186" i="4"/>
  <c r="T186" i="4"/>
  <c r="P259" i="4"/>
  <c r="R259" i="4"/>
  <c r="P322" i="4"/>
  <c r="T322" i="4"/>
  <c r="P124" i="2"/>
  <c r="P123" i="2" s="1"/>
  <c r="P122" i="2" s="1"/>
  <c r="AU95" i="1" s="1"/>
  <c r="R124" i="2"/>
  <c r="BK179" i="2"/>
  <c r="J179" i="2"/>
  <c r="J99" i="2" s="1"/>
  <c r="R179" i="2"/>
  <c r="BK206" i="2"/>
  <c r="J206" i="2"/>
  <c r="J101" i="2" s="1"/>
  <c r="T206" i="2"/>
  <c r="T205" i="2" s="1"/>
  <c r="P127" i="3"/>
  <c r="T127" i="3"/>
  <c r="P158" i="3"/>
  <c r="T158" i="3"/>
  <c r="P175" i="3"/>
  <c r="T175" i="3"/>
  <c r="P198" i="3"/>
  <c r="T198" i="3"/>
  <c r="BK250" i="3"/>
  <c r="J250" i="3" s="1"/>
  <c r="J104" i="3" s="1"/>
  <c r="T250" i="3"/>
  <c r="T242" i="3"/>
  <c r="BK127" i="4"/>
  <c r="J127" i="4"/>
  <c r="J98" i="4" s="1"/>
  <c r="R127" i="4"/>
  <c r="BK169" i="4"/>
  <c r="J169" i="4"/>
  <c r="J99" i="4" s="1"/>
  <c r="R169" i="4"/>
  <c r="BK186" i="4"/>
  <c r="J186" i="4" s="1"/>
  <c r="J100" i="4" s="1"/>
  <c r="R186" i="4"/>
  <c r="BK259" i="4"/>
  <c r="J259" i="4" s="1"/>
  <c r="J103" i="4" s="1"/>
  <c r="T259" i="4"/>
  <c r="BK322" i="4"/>
  <c r="J322" i="4" s="1"/>
  <c r="J104" i="4" s="1"/>
  <c r="R322" i="4"/>
  <c r="BK215" i="2"/>
  <c r="J215" i="2" s="1"/>
  <c r="J102" i="2" s="1"/>
  <c r="BK236" i="3"/>
  <c r="J236" i="3"/>
  <c r="J102" i="3" s="1"/>
  <c r="BK242" i="3"/>
  <c r="J242" i="3" s="1"/>
  <c r="J103" i="3" s="1"/>
  <c r="BK263" i="3"/>
  <c r="J263" i="3"/>
  <c r="J105" i="3" s="1"/>
  <c r="BK248" i="4"/>
  <c r="J248" i="4" s="1"/>
  <c r="J101" i="4" s="1"/>
  <c r="BK254" i="4"/>
  <c r="J254" i="4"/>
  <c r="J102" i="4" s="1"/>
  <c r="BK339" i="4"/>
  <c r="J339" i="4" s="1"/>
  <c r="J105" i="4" s="1"/>
  <c r="BK143" i="5"/>
  <c r="J143" i="5"/>
  <c r="J98" i="5" s="1"/>
  <c r="J89" i="5"/>
  <c r="J91" i="5"/>
  <c r="F92" i="5"/>
  <c r="J92" i="5"/>
  <c r="BE122" i="5"/>
  <c r="BE126" i="5"/>
  <c r="BE128" i="5"/>
  <c r="BE134" i="5"/>
  <c r="BE136" i="5"/>
  <c r="BE138" i="5"/>
  <c r="BE140" i="5"/>
  <c r="BE144" i="5"/>
  <c r="E85" i="5"/>
  <c r="F91" i="5"/>
  <c r="BE120" i="5"/>
  <c r="BE124" i="5"/>
  <c r="BE130" i="5"/>
  <c r="BE132" i="5"/>
  <c r="BE141" i="5"/>
  <c r="J89" i="4"/>
  <c r="F91" i="4"/>
  <c r="F92" i="4"/>
  <c r="E115" i="4"/>
  <c r="J121" i="4"/>
  <c r="J122" i="4"/>
  <c r="BE128" i="4"/>
  <c r="BE133" i="4"/>
  <c r="BE141" i="4"/>
  <c r="BE156" i="4"/>
  <c r="BE160" i="4"/>
  <c r="BE170" i="4"/>
  <c r="BE177" i="4"/>
  <c r="BE184" i="4"/>
  <c r="BE187" i="4"/>
  <c r="BE192" i="4"/>
  <c r="BE197" i="4"/>
  <c r="BE202" i="4"/>
  <c r="BE209" i="4"/>
  <c r="BE223" i="4"/>
  <c r="BE227" i="4"/>
  <c r="BE243" i="4"/>
  <c r="BE255" i="4"/>
  <c r="BE260" i="4"/>
  <c r="BE265" i="4"/>
  <c r="BE276" i="4"/>
  <c r="BE280" i="4"/>
  <c r="BE284" i="4"/>
  <c r="BE292" i="4"/>
  <c r="BE296" i="4"/>
  <c r="BE315" i="4"/>
  <c r="BE318" i="4"/>
  <c r="BE320" i="4"/>
  <c r="BE323" i="4"/>
  <c r="BE327" i="4"/>
  <c r="BE335" i="4"/>
  <c r="BE340" i="4"/>
  <c r="BE136" i="4"/>
  <c r="BE146" i="4"/>
  <c r="BE151" i="4"/>
  <c r="BE164" i="4"/>
  <c r="BE216" i="4"/>
  <c r="BE234" i="4"/>
  <c r="BE238" i="4"/>
  <c r="BE249" i="4"/>
  <c r="BE272" i="4"/>
  <c r="BE288" i="4"/>
  <c r="BE303" i="4"/>
  <c r="BE310" i="4"/>
  <c r="BE331" i="4"/>
  <c r="J89" i="3"/>
  <c r="J91" i="3"/>
  <c r="J92" i="3"/>
  <c r="E115" i="3"/>
  <c r="F121" i="3"/>
  <c r="F122" i="3"/>
  <c r="BE128" i="3"/>
  <c r="BE133" i="3"/>
  <c r="BE141" i="3"/>
  <c r="BE146" i="3"/>
  <c r="BE166" i="3"/>
  <c r="BE173" i="3"/>
  <c r="BE188" i="3"/>
  <c r="BE199" i="3"/>
  <c r="BE216" i="3"/>
  <c r="BE221" i="3"/>
  <c r="BE224" i="3"/>
  <c r="BE136" i="3"/>
  <c r="BE151" i="3"/>
  <c r="BE156" i="3"/>
  <c r="BE159" i="3"/>
  <c r="BE176" i="3"/>
  <c r="BE181" i="3"/>
  <c r="BE190" i="3"/>
  <c r="BE194" i="3"/>
  <c r="BE204" i="3"/>
  <c r="BE209" i="3"/>
  <c r="BE231" i="3"/>
  <c r="BE237" i="3"/>
  <c r="BE243" i="3"/>
  <c r="BE251" i="3"/>
  <c r="BE255" i="3"/>
  <c r="BE259" i="3"/>
  <c r="BE264" i="3"/>
  <c r="E85" i="2"/>
  <c r="J89" i="2"/>
  <c r="F91" i="2"/>
  <c r="J91" i="2"/>
  <c r="F92" i="2"/>
  <c r="J92" i="2"/>
  <c r="BE125" i="2"/>
  <c r="BE127" i="2"/>
  <c r="BE129" i="2"/>
  <c r="BE131" i="2"/>
  <c r="BE136" i="2"/>
  <c r="BE141" i="2"/>
  <c r="BE145" i="2"/>
  <c r="BE150" i="2"/>
  <c r="BE155" i="2"/>
  <c r="BE160" i="2"/>
  <c r="BE164" i="2"/>
  <c r="BE167" i="2"/>
  <c r="BE172" i="2"/>
  <c r="BE180" i="2"/>
  <c r="BE185" i="2"/>
  <c r="BE190" i="2"/>
  <c r="BE193" i="2"/>
  <c r="BE200" i="2"/>
  <c r="BE207" i="2"/>
  <c r="BE211" i="2"/>
  <c r="BE216" i="2"/>
  <c r="F34" i="2"/>
  <c r="BA95" i="1" s="1"/>
  <c r="F35" i="2"/>
  <c r="BB95" i="1" s="1"/>
  <c r="F36" i="3"/>
  <c r="BC96" i="1" s="1"/>
  <c r="F37" i="3"/>
  <c r="BD96" i="1" s="1"/>
  <c r="F37" i="4"/>
  <c r="BD97" i="1" s="1"/>
  <c r="J34" i="4"/>
  <c r="AW97" i="1" s="1"/>
  <c r="F34" i="5"/>
  <c r="BA98" i="1" s="1"/>
  <c r="F37" i="5"/>
  <c r="BD98" i="1" s="1"/>
  <c r="F36" i="5"/>
  <c r="BC98" i="1" s="1"/>
  <c r="J34" i="5"/>
  <c r="AW98" i="1" s="1"/>
  <c r="J34" i="2"/>
  <c r="AW95" i="1" s="1"/>
  <c r="F36" i="2"/>
  <c r="BC95" i="1" s="1"/>
  <c r="F37" i="2"/>
  <c r="BD95" i="1" s="1"/>
  <c r="J34" i="3"/>
  <c r="AW96" i="1" s="1"/>
  <c r="F34" i="3"/>
  <c r="BA96" i="1" s="1"/>
  <c r="F35" i="3"/>
  <c r="BB96" i="1" s="1"/>
  <c r="F35" i="4"/>
  <c r="BB97" i="1" s="1"/>
  <c r="F34" i="4"/>
  <c r="BA97" i="1" s="1"/>
  <c r="F36" i="4"/>
  <c r="BC97" i="1" s="1"/>
  <c r="F35" i="5"/>
  <c r="BB98" i="1" s="1"/>
  <c r="R126" i="4" l="1"/>
  <c r="R125" i="4" s="1"/>
  <c r="P126" i="3"/>
  <c r="P125" i="3" s="1"/>
  <c r="AU96" i="1" s="1"/>
  <c r="R123" i="2"/>
  <c r="R122" i="2"/>
  <c r="P126" i="4"/>
  <c r="P125" i="4"/>
  <c r="AU97" i="1" s="1"/>
  <c r="R126" i="3"/>
  <c r="R125" i="3" s="1"/>
  <c r="T126" i="3"/>
  <c r="T125" i="3" s="1"/>
  <c r="T126" i="4"/>
  <c r="T125" i="4" s="1"/>
  <c r="T123" i="2"/>
  <c r="T122" i="2" s="1"/>
  <c r="BK119" i="5"/>
  <c r="J119" i="5" s="1"/>
  <c r="J97" i="5" s="1"/>
  <c r="BK126" i="4"/>
  <c r="J126" i="4"/>
  <c r="J97" i="4" s="1"/>
  <c r="BK205" i="2"/>
  <c r="J205" i="2" s="1"/>
  <c r="J100" i="2" s="1"/>
  <c r="BK126" i="3"/>
  <c r="J126" i="3"/>
  <c r="J97" i="3" s="1"/>
  <c r="J33" i="2"/>
  <c r="AV95" i="1" s="1"/>
  <c r="AT95" i="1" s="1"/>
  <c r="J33" i="3"/>
  <c r="AV96" i="1"/>
  <c r="AT96" i="1" s="1"/>
  <c r="J33" i="4"/>
  <c r="AV97" i="1" s="1"/>
  <c r="AT97" i="1" s="1"/>
  <c r="BC94" i="1"/>
  <c r="W32" i="1"/>
  <c r="J33" i="5"/>
  <c r="AV98" i="1"/>
  <c r="AT98" i="1" s="1"/>
  <c r="BA94" i="1"/>
  <c r="W30" i="1" s="1"/>
  <c r="F33" i="2"/>
  <c r="AZ95" i="1" s="1"/>
  <c r="F33" i="3"/>
  <c r="AZ96" i="1" s="1"/>
  <c r="F33" i="4"/>
  <c r="AZ97" i="1" s="1"/>
  <c r="F33" i="5"/>
  <c r="AZ98" i="1" s="1"/>
  <c r="BD94" i="1"/>
  <c r="W33" i="1" s="1"/>
  <c r="BB94" i="1"/>
  <c r="W31" i="1" s="1"/>
  <c r="BK123" i="2" l="1"/>
  <c r="J123" i="2" s="1"/>
  <c r="J97" i="2" s="1"/>
  <c r="BK125" i="3"/>
  <c r="J125" i="3"/>
  <c r="J96" i="3" s="1"/>
  <c r="BK125" i="4"/>
  <c r="J125" i="4" s="1"/>
  <c r="J96" i="4" s="1"/>
  <c r="BK118" i="5"/>
  <c r="J118" i="5"/>
  <c r="J96" i="5" s="1"/>
  <c r="AU94" i="1"/>
  <c r="AY94" i="1"/>
  <c r="AZ94" i="1"/>
  <c r="W29" i="1" s="1"/>
  <c r="AW94" i="1"/>
  <c r="AK30" i="1" s="1"/>
  <c r="AX94" i="1"/>
  <c r="BK122" i="2" l="1"/>
  <c r="J122" i="2" s="1"/>
  <c r="J96" i="2" s="1"/>
  <c r="J30" i="4"/>
  <c r="AG97" i="1"/>
  <c r="J30" i="5"/>
  <c r="AG98" i="1"/>
  <c r="J30" i="3"/>
  <c r="AG96" i="1"/>
  <c r="AV94" i="1"/>
  <c r="AK29" i="1"/>
  <c r="J39" i="3" l="1"/>
  <c r="J39" i="5"/>
  <c r="J39" i="4"/>
  <c r="AN96" i="1"/>
  <c r="AN97" i="1"/>
  <c r="AN98" i="1"/>
  <c r="J30" i="2"/>
  <c r="AG95" i="1"/>
  <c r="AG94" i="1"/>
  <c r="AK26" i="1"/>
  <c r="AT94" i="1"/>
  <c r="AN94" i="1"/>
  <c r="J39" i="2" l="1"/>
  <c r="AN95" i="1"/>
  <c r="AK35" i="1"/>
</calcChain>
</file>

<file path=xl/sharedStrings.xml><?xml version="1.0" encoding="utf-8"?>
<sst xmlns="http://schemas.openxmlformats.org/spreadsheetml/2006/main" count="4933" uniqueCount="684">
  <si>
    <t>Export Komplet</t>
  </si>
  <si>
    <t/>
  </si>
  <si>
    <t>2.0</t>
  </si>
  <si>
    <t>ZAMOK</t>
  </si>
  <si>
    <t>False</t>
  </si>
  <si>
    <t>{11683b77-c054-40d4-a7be-d72564611ffa}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</si>
  <si>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</si>
  <si>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</si>
  <si>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</si>
  <si>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</si>
  <si>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</si>
  <si>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</si>
  <si>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</si>
  <si>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</si>
  <si>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2016/22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</si>
  <si>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</si>
  <si>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</si>
  <si>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Stavidlo na vtoku náhodnu propojující toky Křetínku a Svitavu, ř.km 0,46, Letovice</t>
  </si>
  <si>
    <t>KSO:</t>
  </si>
  <si>
    <t>CC-CZ:</t>
  </si>
  <si>
    <t>Místo:</t>
  </si>
  <si>
    <t xml:space="preserve"> </t>
  </si>
  <si>
    <t>Datum:</t>
  </si>
  <si>
    <t>26. 4. 2022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</si>
  <si>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</si>
  <si>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</si>
  <si>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</si>
  <si>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</si>
  <si>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</si>
  <si>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</si>
  <si>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</si>
  <si>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</si>
  <si>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</si>
  <si>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</si>
  <si>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</si>
  <si>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</si>
  <si>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</si>
  <si>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</si>
  <si>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</si>
  <si>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</si>
  <si>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</si>
  <si>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</si>
  <si>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</si>
  <si>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</si>
  <si>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</si>
  <si>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</si>
  <si>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</si>
  <si>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</si>
  <si>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</si>
  <si>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</si>
  <si>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</si>
  <si>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</si>
  <si>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</si>
  <si>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</si>
  <si>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</si>
  <si>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</si>
  <si>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</si>
  <si>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</si>
  <si>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</si>
  <si>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</si>
  <si>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</si>
  <si>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</si>
  <si>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</si>
  <si>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</si>
  <si>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</si>
  <si>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</si>
  <si>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</si>
  <si>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</si>
  <si>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</si>
  <si>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</si>
  <si>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</si>
  <si>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</si>
  <si>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</si>
  <si>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</si>
  <si>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</si>
  <si>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</si>
  <si>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</si>
  <si>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</si>
  <si>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</si>
  <si>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Úprava profilu náhonu a nátoku</t>
  </si>
  <si>
    <t>STA</t>
  </si>
  <si>
    <t>1</t>
  </si>
  <si>
    <t>{1b93bda8-c249-4e33-b432-2b3992e18f65}</t>
  </si>
  <si>
    <t>2</t>
  </si>
  <si>
    <t>SO.02</t>
  </si>
  <si>
    <t>Stavidlo</t>
  </si>
  <si>
    <t>{ab7d7dc7-a0c8-4971-8668-30fd01cdc99b}</t>
  </si>
  <si>
    <t>SO.03</t>
  </si>
  <si>
    <t>Opěrná zeď</t>
  </si>
  <si>
    <t>{4cbbf63f-c20e-4b80-9880-21ef07132c65}</t>
  </si>
  <si>
    <t>VRN</t>
  </si>
  <si>
    <t>Vedlejší rozpočtové náklady</t>
  </si>
  <si>
    <t>{8e01e9a2-6f98-4a58-b68b-5930678340df}</t>
  </si>
  <si>
    <t>KRYCÍ LIST SOUPISU PRACÍ</t>
  </si>
  <si>
    <t>Objekt:</t>
  </si>
  <si>
    <t>SO.01 - Úprava profilu náhonu a nátoku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</si>
  <si>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</si>
  <si>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</si>
  <si>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</si>
  <si>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</si>
  <si>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</si>
  <si>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</si>
  <si>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</si>
  <si>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</si>
  <si>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9 - Ostatní konstrukce a práce, bourání</t>
  </si>
  <si>
    <t xml:space="preserve">      95 - Různé dokončovací konstrukce a práce pozemních staveb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</si>
  <si>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</si>
  <si>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</si>
  <si>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</si>
  <si>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</si>
  <si>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</si>
  <si>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</si>
  <si>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</si>
  <si>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</si>
  <si>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</si>
  <si>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</si>
  <si>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</si>
  <si>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</si>
  <si>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</si>
  <si>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</si>
  <si>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</si>
  <si>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</si>
  <si>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</si>
  <si>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</si>
  <si>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</si>
  <si>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112251102</t>
  </si>
  <si>
    <t>Odstranění pařezů D přes 300 do 500 mm</t>
  </si>
  <si>
    <t>kus</t>
  </si>
  <si>
    <t>CS ÚRS 2022 01</t>
  </si>
  <si>
    <t>4</t>
  </si>
  <si>
    <t>317117478</t>
  </si>
  <si>
    <t>PP</t>
  </si>
  <si>
    <t>Odstranění pařezů strojně s jejich vykopáním, vytrháním nebo odstřelením průměru přes 300 do 500 mm</t>
  </si>
  <si>
    <t>112251105</t>
  </si>
  <si>
    <t>Odstranění pařezů D přes 900 do 1100 mm</t>
  </si>
  <si>
    <t>-1139060001</t>
  </si>
  <si>
    <t>Odstranění pařezů strojně s jejich vykopáním, vytrháním nebo odstřelením průměru přes 900 do 1100 mm</t>
  </si>
  <si>
    <t>3</t>
  </si>
  <si>
    <t>112251108</t>
  </si>
  <si>
    <t>Odstranění pařezů D přes 1300 do 1500 mm</t>
  </si>
  <si>
    <t>1697683170</t>
  </si>
  <si>
    <t>Odstranění pařezů strojně s jejich vykopáním, vytrháním nebo odstřelením průměru přes 1300 do 1500 mm</t>
  </si>
  <si>
    <t>115001105</t>
  </si>
  <si>
    <t>Převedení vody potrubím DN přes 300 do 600</t>
  </si>
  <si>
    <t>m</t>
  </si>
  <si>
    <t>1547400579</t>
  </si>
  <si>
    <t>Převedení vody potrubím průměru DN přes 300 do 600</t>
  </si>
  <si>
    <t>VV</t>
  </si>
  <si>
    <t>30</t>
  </si>
  <si>
    <t xml:space="preserve">Převedení vody potrubím </t>
  </si>
  <si>
    <t>Součet</t>
  </si>
  <si>
    <t>5</t>
  </si>
  <si>
    <t>115101202</t>
  </si>
  <si>
    <t>Čerpání vody na dopravní výšku do 10 m průměrný přítok přes 500 do 1 000 l/min</t>
  </si>
  <si>
    <t>hod</t>
  </si>
  <si>
    <t>-1287923373</t>
  </si>
  <si>
    <t>Čerpání vody na dopravní výšku do 10 m s uvažovaným průměrným přítokem přes 500 do 1 000 l/min</t>
  </si>
  <si>
    <t>30*3*12</t>
  </si>
  <si>
    <t>počet dní x hodin denně</t>
  </si>
  <si>
    <t>6</t>
  </si>
  <si>
    <t>115101302</t>
  </si>
  <si>
    <t>Pohotovost čerpací soupravy pro dopravní výšku do 10 m přítok přes 500 do 1 000 l/min</t>
  </si>
  <si>
    <t>den</t>
  </si>
  <si>
    <t>1264203295</t>
  </si>
  <si>
    <t>Pohotovost záložní čerpací soupravy pro dopravní výšku do 10 m s uvažovaným průměrným přítokem přes 500 do 1 000 l/min</t>
  </si>
  <si>
    <t>30*3</t>
  </si>
  <si>
    <t>7</t>
  </si>
  <si>
    <t>122251102</t>
  </si>
  <si>
    <t>Odkopávky a prokopávky nezapažené v hornině třídy těžitelnosti I skupiny 3 objem do 50 m3 strojně</t>
  </si>
  <si>
    <t>m3</t>
  </si>
  <si>
    <t>847911175</t>
  </si>
  <si>
    <t>Odkopávky a prokopávky nezapažené strojně v hornině třídy těžitelnosti I skupiny 3 přes 20 do 50 m3</t>
  </si>
  <si>
    <t>4,4+6,4+10+1,2</t>
  </si>
  <si>
    <t>Odtěžení břehu pod rovnaninu</t>
  </si>
  <si>
    <t>8</t>
  </si>
  <si>
    <t>162251102</t>
  </si>
  <si>
    <t>Vodorovné přemístění přes 20 do 50 m výkopku/sypaniny z horniny třídy těžitelnosti I skupiny 1 až 3</t>
  </si>
  <si>
    <t>491855676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</si>
  <si>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</si>
  <si>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22*2</t>
  </si>
  <si>
    <t>Přesun zeminy z Odtěžení břehu pod rovnaninu na dosypání kaverny - na mezideponii a zpět</t>
  </si>
  <si>
    <t>9</t>
  </si>
  <si>
    <t>167151111</t>
  </si>
  <si>
    <t>Nakládání výkopku z hornin třídy těžitelnosti I skupiny 1 až 3 přes 100 m3</t>
  </si>
  <si>
    <t>-455017019</t>
  </si>
  <si>
    <t>Nakládání, skládání a překládání neulehlého výkopku nebo sypaniny strojně nakládání, množství přes 100 m3, z hornin třídy těžitelnosti I, skupiny 1 až 3</t>
  </si>
  <si>
    <t>22</t>
  </si>
  <si>
    <t xml:space="preserve">Naložení zeminy z mezideponie - z Odtěžení břehu pod rovnaninu </t>
  </si>
  <si>
    <t>10</t>
  </si>
  <si>
    <t>181451121</t>
  </si>
  <si>
    <t>Založení lučního trávníku výsevem pl přes 1000 m2 v rovině a ve svahu do 1:5</t>
  </si>
  <si>
    <t>m2</t>
  </si>
  <si>
    <t>-127650955</t>
  </si>
  <si>
    <t>Založení trávníku na půdě předem připravené plochy přes 1000 m2 výsevem včetně utažení lučního v rovině nebo na svahu do 1:5</t>
  </si>
  <si>
    <t>20</t>
  </si>
  <si>
    <t>Osetí nad opevněním břehu</t>
  </si>
  <si>
    <t>11</t>
  </si>
  <si>
    <t>M</t>
  </si>
  <si>
    <t>00572472</t>
  </si>
  <si>
    <t>osivo směs travní krajinná-rovinná</t>
  </si>
  <si>
    <t>kg</t>
  </si>
  <si>
    <t>1540341038</t>
  </si>
  <si>
    <t>20*0,02 'Přepočtené koeficientem množství</t>
  </si>
  <si>
    <t>12</t>
  </si>
  <si>
    <t>181951111</t>
  </si>
  <si>
    <t>Úprava pláně v hornině třídy těžitelnosti I skupiny 1 až 3 bez zhutnění strojně</t>
  </si>
  <si>
    <t>1848484214</t>
  </si>
  <si>
    <t>Úprava pláně vyrovnáním výškových rozdílů strojně v hornině třídy těžitelnosti I, skupiny 1 až 3 bez zhutnění</t>
  </si>
  <si>
    <t>Úprava povrchu nad opevněním břehu</t>
  </si>
  <si>
    <t>13</t>
  </si>
  <si>
    <t>R9</t>
  </si>
  <si>
    <t>Kompletní likvidace dřevních zbytků, větví a pařezů v souladu se zk. O odpadech č 185/2001 Sb. v platném znění.</t>
  </si>
  <si>
    <t>kpl</t>
  </si>
  <si>
    <t>-104104278</t>
  </si>
  <si>
    <t>Obsahuje všechny druhy likvidace - uložení na skládku, spálení nebo štěpkování. Součástí položky je možná doprava, potřebná manipulace a poplatky za uložení na skládku.</t>
  </si>
  <si>
    <t>U MVN</t>
  </si>
  <si>
    <t>Tůně</t>
  </si>
  <si>
    <t>Vodorovné konstrukce</t>
  </si>
  <si>
    <t>14</t>
  </si>
  <si>
    <t>457571111</t>
  </si>
  <si>
    <t>Filtrační vrstvy ze štěrkopísku bez zhutnění frakce od 0 až 8 do 0 až 32 mm</t>
  </si>
  <si>
    <t>544916596</t>
  </si>
  <si>
    <t>Filtrační vrstvy jakékoliv tloušťky a sklonu  ze štěrkopísků bez zhutnění, frakce od 0-8 do 0-32 mm</t>
  </si>
  <si>
    <t>2,7*12*0,1</t>
  </si>
  <si>
    <t xml:space="preserve">ŠP podsyp pod opevněním břehu </t>
  </si>
  <si>
    <t>461991111</t>
  </si>
  <si>
    <t>Zřízení ochranného opevnění dna a svahů melioračních kanálů z geotextilie, fólie nebo síťoviny</t>
  </si>
  <si>
    <t>2033577203</t>
  </si>
  <si>
    <t>Zřízení ochranného opevnění dna a svahů melioračních kanálů  z geotextilií, fólie nebo síťoviny</t>
  </si>
  <si>
    <t>3,2*12</t>
  </si>
  <si>
    <t>Geotextilie pod opevnění břehu</t>
  </si>
  <si>
    <t>16</t>
  </si>
  <si>
    <t>69311319</t>
  </si>
  <si>
    <t>textilie netkaná HPPE 400g/m2</t>
  </si>
  <si>
    <t>1952665717</t>
  </si>
  <si>
    <t>38,4*1,2 'Přepočtené koeficientem množství</t>
  </si>
  <si>
    <t>17</t>
  </si>
  <si>
    <t>463212111</t>
  </si>
  <si>
    <t>Rovnanina z lomového kamene upraveného s vyklínováním spár úlomky kamene</t>
  </si>
  <si>
    <t>-884855802</t>
  </si>
  <si>
    <t>Rovnanina z lomového kamene upraveného, tříděného  jakékoliv tloušťky rovnaniny s vyklínováním spár a dutin úlomky kamene</t>
  </si>
  <si>
    <t>2,4+3,4+6,3+1,1</t>
  </si>
  <si>
    <t>Opevnění břehu kamennou rovnaninou</t>
  </si>
  <si>
    <t>1,9*0,4</t>
  </si>
  <si>
    <t>Opevnění dna před vtokem na stavidlo</t>
  </si>
  <si>
    <t>18</t>
  </si>
  <si>
    <t>463212191</t>
  </si>
  <si>
    <t>Příplatek za vypracováni líce rovnaniny</t>
  </si>
  <si>
    <t>-1655141577</t>
  </si>
  <si>
    <t>Rovnanina z lomového kamene upraveného, tříděného  Příplatek k cenám za vypracování líce</t>
  </si>
  <si>
    <t>2,8*12+1,8</t>
  </si>
  <si>
    <t>Urovnání líce kamenné rovnaniny - opevněný břeh a opevnění dna před vtokem</t>
  </si>
  <si>
    <t>Ostatní konstrukce a práce, bourání</t>
  </si>
  <si>
    <t>95</t>
  </si>
  <si>
    <t>Různé dokončovací konstrukce a práce pozemních staveb</t>
  </si>
  <si>
    <t>19</t>
  </si>
  <si>
    <t>r2</t>
  </si>
  <si>
    <t>Odstranění betonového základu na břehu</t>
  </si>
  <si>
    <t>1656741501</t>
  </si>
  <si>
    <t xml:space="preserve">V rámci položky dojde k odstranění, betonového základu v objemu cca 0,7 m3, který se nachází na pravém břehu - v místě zavázání žb prahu. Do základu jsou zabetonované ocelové trubky délky cca 1,2 m. Bude provedena kompletní demontáž a odpady budou likvidovány dle legislativy. </t>
  </si>
  <si>
    <t>r47</t>
  </si>
  <si>
    <t>D+M Odklonění vody mimo staveniště - např. zapytlování nebo štětová stěna</t>
  </si>
  <si>
    <t>1516861408</t>
  </si>
  <si>
    <t>V rámci položky bude proveden odklon vody mimo staveniště. Může být použito například zapytlování, nebo štětová stěna. Výška provizorního hrazení musí být min na kótu 329,70.</t>
  </si>
  <si>
    <t>998</t>
  </si>
  <si>
    <t>Přesun hmot</t>
  </si>
  <si>
    <t>998332011</t>
  </si>
  <si>
    <t>Přesun hmot pro úpravy vodních toků a kanály</t>
  </si>
  <si>
    <t>t</t>
  </si>
  <si>
    <t>-366340684</t>
  </si>
  <si>
    <t>Přesun hmot pro úpravy vodních toků a kanály, hráze rybníků apod.  dopravní vzdálenost do 500 m</t>
  </si>
  <si>
    <t>SO.02 - Stavidlo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</si>
  <si>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</si>
  <si>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</si>
  <si>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</si>
  <si>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>116951201</t>
  </si>
  <si>
    <t>Úprava zemin vápnem nebo směsnými hydraulickými pojivy</t>
  </si>
  <si>
    <t>-395962809</t>
  </si>
  <si>
    <t>Úprava zemin vápnem nebo směsnými hydraulickými pojivy za účelem zlepšení mechanických vlastností a zpracovatelnosti, bez dodávky materiálu u hrubých terénních úprav, násypů a zásypů</t>
  </si>
  <si>
    <t>1,4*4,5*0,2</t>
  </si>
  <si>
    <t>úprava zeminy vápnem pod žb práh- plocha x tl.</t>
  </si>
  <si>
    <t>58530170</t>
  </si>
  <si>
    <t>vápno nehašené CL 90-Q pro úpravu zemin standardní</t>
  </si>
  <si>
    <t>-1954153137</t>
  </si>
  <si>
    <t>1,26*0,0354 'Přepočtené koeficientem množství</t>
  </si>
  <si>
    <t>122251101</t>
  </si>
  <si>
    <t>Odkopávky a prokopávky nezapažené v hornině třídy těžitelnosti I skupiny 3 objem do 20 m3 strojně</t>
  </si>
  <si>
    <t>757433875</t>
  </si>
  <si>
    <t>Odkopávky a prokopávky nezapažené strojně v hornině třídy těžitelnosti I skupiny 3 do 20 m3</t>
  </si>
  <si>
    <t>6,5*2</t>
  </si>
  <si>
    <t>Odtěžení pro výkop prahu</t>
  </si>
  <si>
    <t>-40658949</t>
  </si>
  <si>
    <t>13*2</t>
  </si>
  <si>
    <t>Přesun zeminy z výkopu prahu - na mezideponii a zpět</t>
  </si>
  <si>
    <t>167151101</t>
  </si>
  <si>
    <t>Nakládání výkopku z hornin třídy těžitelnosti I skupiny 1 až 3 do 100 m3</t>
  </si>
  <si>
    <t>-1317621812</t>
  </si>
  <si>
    <t>Nakládání, skládání a překládání neulehlého výkopku nebo sypaniny strojně nakládání, množství do 100 m3, z horniny třídy těžitelnosti I, skupiny 1 až 3</t>
  </si>
  <si>
    <t>181951112</t>
  </si>
  <si>
    <t>Úprava pláně v hornině třídy těžitelnosti I skupiny 1 až 3 se zhutněním strojně</t>
  </si>
  <si>
    <t>-698539874</t>
  </si>
  <si>
    <t>Úprava pláně vyrovnáním výškových rozdílů strojně v hornině třídy těžitelnosti I, skupiny 1 až 3 se zhutněním</t>
  </si>
  <si>
    <t>1,4*4,5</t>
  </si>
  <si>
    <t>Zhutnění zeminy pod žb práh</t>
  </si>
  <si>
    <t>R10</t>
  </si>
  <si>
    <t>D+M Stavidlo</t>
  </si>
  <si>
    <t>-559513738</t>
  </si>
  <si>
    <t xml:space="preserve">D+M Stavidlo, o rozměrech 1300 x 900 mm. Položka obsahuje náklady na výrobu stavidla, dovoz stavidla, umístění stavidla do železobetonového prahu, betonovou zálivku, a veškerou manipulaci s ním. Bude použito stavidlo s hradící deskou z oceli, manuálním ovládáním, dosedací plochy hradící desky budou zatěsněny (boční a dolní těsnění). Veškerý spojovací materiál- trapézový šřoub, vodící U profily, spodní ppráh a  budou z nerezu. Kce bude opatřená antikorozivním nátěrem VH-velmi vysoká ochrana přes 25 let, dle ČSN EN ISO 12944- například Hempel).
 </t>
  </si>
  <si>
    <t>Zakládání</t>
  </si>
  <si>
    <t>274326131</t>
  </si>
  <si>
    <t>Základové pasy z ŽB se zvýšenými nároky na prostředí tř. C 30/37</t>
  </si>
  <si>
    <t>1698630155</t>
  </si>
  <si>
    <t>Základy z betonu železového pasy z betonu se zvýšenými nároky na prostředí tř. C 30/37</t>
  </si>
  <si>
    <t>((4*0,75*1,2)-(0,36*0,17*1,3))</t>
  </si>
  <si>
    <t>Železobetonový práh pro stavidlo - základ</t>
  </si>
  <si>
    <t>1,9*0,5*1,2</t>
  </si>
  <si>
    <t>Dobetonování dna za výtokem od stavidla</t>
  </si>
  <si>
    <t>274356021</t>
  </si>
  <si>
    <t>Bednění základových pasů ploch rovinných zřízení</t>
  </si>
  <si>
    <t>-2059037384</t>
  </si>
  <si>
    <t>Bednění základů z betonu prostého nebo železového pasů pro plochy rovinné zřízení</t>
  </si>
  <si>
    <t>4,2*2*1,1+0,8*0,9*2</t>
  </si>
  <si>
    <t>Bednění železobetonového prahu pro stavidlo - základ</t>
  </si>
  <si>
    <t>0,6*1,2*2+1,3*1,9</t>
  </si>
  <si>
    <t>274356022</t>
  </si>
  <si>
    <t>Bednění základových pasů ploch rovinných odstranění</t>
  </si>
  <si>
    <t>-1874926088</t>
  </si>
  <si>
    <t>Bednění základů z betonu prostého nebo železového pasů pro plochy rovinné odstranění</t>
  </si>
  <si>
    <t>Svislé a kompletní konstrukce</t>
  </si>
  <si>
    <t>321321116</t>
  </si>
  <si>
    <t>Konstrukce vodních staveb ze ŽB mrazuvzdorného tř. C 30/37</t>
  </si>
  <si>
    <t>-454631417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</si>
  <si>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</si>
  <si>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((0,9*2,05*0,75+0,75*0,6*0,9)-(0,36*0,17*1,8))</t>
  </si>
  <si>
    <t>Železobetonový práh pro stavidlo - nadzákladová část</t>
  </si>
  <si>
    <t>321351010</t>
  </si>
  <si>
    <t>Bednění konstrukcí vodních staveb rovinné - zřízení</t>
  </si>
  <si>
    <t>816771752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</si>
  <si>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</si>
  <si>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6,5*1,0+3,1*1,0</t>
  </si>
  <si>
    <t xml:space="preserve">Bednění žb prahu </t>
  </si>
  <si>
    <t>(0,17+0,36)*2,7</t>
  </si>
  <si>
    <t>Bednění kapsy do žb prahu</t>
  </si>
  <si>
    <t>321352010</t>
  </si>
  <si>
    <t>Bednění konstrukcí vodních staveb rovinné - odstranění</t>
  </si>
  <si>
    <t>-1078908249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</si>
  <si>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</si>
  <si>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321366112</t>
  </si>
  <si>
    <t>Výztuž železobetonových konstrukcí vodních staveb z oceli 10 505 D do 32 mm</t>
  </si>
  <si>
    <t>-772046124</t>
  </si>
  <si>
    <t>Výztuž železobetonových konstrukcí vodních staveb  přehrad, jezů a plavebních komor, spodní stavby vodních elektráren, jader přehrad, odběrných věží a výpustných zařízení, opěrných zdí, šachet, šachtic a ostatních konstrukcí jednotlivé pruty přes 12 do 32</t>
  </si>
  <si>
    <t>(235,5*2+37,9*0,62)*1,15*0,001</t>
  </si>
  <si>
    <t>Výztuž železobetonového prahu</t>
  </si>
  <si>
    <t>321368211</t>
  </si>
  <si>
    <t>Výztuž železobetonových konstrukcí vodních staveb ze svařovaných sítí</t>
  </si>
  <si>
    <t>1151047140</t>
  </si>
  <si>
    <t>Výztuž železobetonových konstrukcí vodních staveb  přehrad, jezů a plavebních komor, spodní stavby vodních elektráren, jader přehrad, odběrných věží a výpustných zařízení, opěrných zdí, šachet, šachtic a ostatních konstrukcí svařované sítě z ocelových taž</t>
  </si>
  <si>
    <t>30*7,9*1,2*0,001</t>
  </si>
  <si>
    <t>kari SÍŤ 100x100x8</t>
  </si>
  <si>
    <t>452218010</t>
  </si>
  <si>
    <t>Zajišťovací práh z upraveného lomového kamene na sucho</t>
  </si>
  <si>
    <t>300419254</t>
  </si>
  <si>
    <t>Zajišťovací práh z upraveného lomového kamene  na dně a ve svahu melioračních kanálů, s patkami nebo bez patek s dlažbovitou úpravou viditelných ploch na sucho</t>
  </si>
  <si>
    <t>4,3*0,5</t>
  </si>
  <si>
    <t>Ukončovací kamenný práh za výtokem</t>
  </si>
  <si>
    <t>452311161</t>
  </si>
  <si>
    <t>Podkladní desky z betonu prostého tř. C 25/30 otevřený výkop</t>
  </si>
  <si>
    <t>2028055739</t>
  </si>
  <si>
    <t>Podkladní a zajišťovací konstrukce z betonu prostého v otevřeném výkopu desky pod potrubí, stoky a drobné objekty z betonu tř. C 25/30</t>
  </si>
  <si>
    <t>1,4*4,5*0,15</t>
  </si>
  <si>
    <t>Pod železobetonový práh pro stavidlo</t>
  </si>
  <si>
    <t>-1301756294</t>
  </si>
  <si>
    <t>3,5*0,1</t>
  </si>
  <si>
    <t>Opevnění dna skluzu ve sklonu 1:4,75- podsyp</t>
  </si>
  <si>
    <t>4,9*0,1</t>
  </si>
  <si>
    <t>Opevnění břehů za skluzem - podsyp</t>
  </si>
  <si>
    <t>2103297815</t>
  </si>
  <si>
    <t>3,5+4,9</t>
  </si>
  <si>
    <t>-769774959</t>
  </si>
  <si>
    <t>8,4*1,2 'Přepočtené koeficientem množství</t>
  </si>
  <si>
    <t>150277257</t>
  </si>
  <si>
    <t>1,15*1,3</t>
  </si>
  <si>
    <t>Opevnění dna skluzu ve sklonu 1:4,75</t>
  </si>
  <si>
    <t>(1,7+3,2)*0,4</t>
  </si>
  <si>
    <t>Opevnění břehů za skluzem</t>
  </si>
  <si>
    <t>-1272201341</t>
  </si>
  <si>
    <t>Urovnání líce kamenné rovnaniny</t>
  </si>
  <si>
    <t>Úpravy povrchů, podlahy a osazování výplní</t>
  </si>
  <si>
    <t>23</t>
  </si>
  <si>
    <t>R20</t>
  </si>
  <si>
    <t>Úprava povrchů betonových konstrukcí vnějších pačokováním jílovým mlékem dvojnásobné</t>
  </si>
  <si>
    <t>-1574488838</t>
  </si>
  <si>
    <t>(1,5+0,5)*2,1</t>
  </si>
  <si>
    <t>Pačokování - žb práh</t>
  </si>
  <si>
    <t>24</t>
  </si>
  <si>
    <t>931994105</t>
  </si>
  <si>
    <t>Těsnění pracovní spáry betonové konstrukce vnitřním těsnicím pásem</t>
  </si>
  <si>
    <t>-1692367352</t>
  </si>
  <si>
    <t>Těsnění spáry betonové konstrukce pásy, profily, tmely  těsnicím pásem vnitřním, spáry pracovní</t>
  </si>
  <si>
    <t>2*(4,7+1,4+1,4)+(3,6*2)</t>
  </si>
  <si>
    <t>Pracovní spáry - opěrná zed + římsa</t>
  </si>
  <si>
    <t>0,6+2,5</t>
  </si>
  <si>
    <t>Pracovní spára - žb práh</t>
  </si>
  <si>
    <t>25</t>
  </si>
  <si>
    <t>R11.1</t>
  </si>
  <si>
    <t xml:space="preserve">D+M Vodočetná plastová lať délky 0,9 m, šířky 0,1 m a tloušťky min 5mm s vyznačenými údaji </t>
  </si>
  <si>
    <t>ks</t>
  </si>
  <si>
    <t>1126262578</t>
  </si>
  <si>
    <t>Plastová vodočetná lať bude šrouby přichyceny na chemickou kotvu (epoxidovou) do betonové konstrukce požeráku.</t>
  </si>
  <si>
    <t>26</t>
  </si>
  <si>
    <t>Odstranění stávajícího provizorního hrazení</t>
  </si>
  <si>
    <t>-731013215</t>
  </si>
  <si>
    <t>V rámci položky dojde k odstranění stávajícího provizorního hrazení.Budou odstraněny 2 U profily U160, v celkové délce cca 2,0 m a dubové dluže. Bude provedena kompletní demontáž a odpady budou likvido</t>
  </si>
  <si>
    <t>27</t>
  </si>
  <si>
    <t>R3</t>
  </si>
  <si>
    <t>D+M Manipulační přístupová lávka</t>
  </si>
  <si>
    <t>-768357166</t>
  </si>
  <si>
    <t xml:space="preserve">Dodávka a montáž manipulační lávky u stavidla. Lávka bude umístěna pod stavidlo. Bude široká 0,6 m, opatřena jednostranným zábradlím výšky 0,9 m. Pochozí plocha lávky bude tvořena pororoštem výšky 30 mm. Lávka bude podepřena nosnými U profily 100x50x4 mm. U profily uchyceny k prahu pomocí chemických kotev. Materiál pozinkovaná ocel. Uchycení na šikmou část opěrné zdi bude pomocí stojky. Stojka bude k betonu přichycena pomocí pozinkované plotny o rozměrech 220 x 180 mm.
</t>
  </si>
  <si>
    <t>28</t>
  </si>
  <si>
    <t>998323011</t>
  </si>
  <si>
    <t>Přesun hmot pro jezy a stupně</t>
  </si>
  <si>
    <t>1782864135</t>
  </si>
  <si>
    <t>Přesun hmot pro jezy a stupně  dopravní vzdálenost do 500 m</t>
  </si>
  <si>
    <t>SO.03 - Opěrná zeď</t>
  </si>
  <si>
    <t xml:space="preserve">    997 - Přesun sutě</t>
  </si>
  <si>
    <t>-1755065663</t>
  </si>
  <si>
    <t>(5,5+4,6+4,6)*0,15</t>
  </si>
  <si>
    <t>Vápnění pod opěrnou zeď</t>
  </si>
  <si>
    <t>2085114478</t>
  </si>
  <si>
    <t>2,205*0,0354 'Přepočtené koeficientem množství</t>
  </si>
  <si>
    <t>-1446077284</t>
  </si>
  <si>
    <t>3,5*2+4*1*0,5</t>
  </si>
  <si>
    <t>Výkop zeminy v okolí opěrné zdi</t>
  </si>
  <si>
    <t>606737046</t>
  </si>
  <si>
    <t>9*2</t>
  </si>
  <si>
    <t>Přesun zeminy  - na mezideponii a zpět</t>
  </si>
  <si>
    <t>-1793568413</t>
  </si>
  <si>
    <t xml:space="preserve">Naložení zeminy z mezideponie </t>
  </si>
  <si>
    <t>171151103</t>
  </si>
  <si>
    <t>Uložení sypaniny z hornin soudržných do násypů zhutněných strojně</t>
  </si>
  <si>
    <t>-1445594603</t>
  </si>
  <si>
    <t>Uložení sypanin do násypů strojně s rozprostřením sypaniny ve vrstvách a s hrubým urovnáním zhutněných z hornin soudržných jakékoliv třídy těžitelnosti</t>
  </si>
  <si>
    <t>22+13+9</t>
  </si>
  <si>
    <t>Dosypání okolí opěrné zdi, sanace kaverny, urovnání terénu</t>
  </si>
  <si>
    <t>181411121</t>
  </si>
  <si>
    <t>Založení lučního trávníku výsevem pl do 1000 m2 v rovině a ve svahu do 1:5</t>
  </si>
  <si>
    <t>842992107</t>
  </si>
  <si>
    <t>Založení trávníku na půdě předem připravené plochy do 1000 m2 výsevem včetně utažení lučního v rovině nebo na svahu do 1:5</t>
  </si>
  <si>
    <t>70</t>
  </si>
  <si>
    <t>Osetí okolí opěrné zdi</t>
  </si>
  <si>
    <t>00572100</t>
  </si>
  <si>
    <t>osivo jetelotráva intenzivní víceletá</t>
  </si>
  <si>
    <t>850013030</t>
  </si>
  <si>
    <t>40*0,015</t>
  </si>
  <si>
    <t>-1716548980</t>
  </si>
  <si>
    <t>5,5+4,6+4,6</t>
  </si>
  <si>
    <t>Zhutnění pod opěrnou zeď</t>
  </si>
  <si>
    <t>1354400060</t>
  </si>
  <si>
    <t>4,4*0,8</t>
  </si>
  <si>
    <t>Základ opěrné zdi - směr jez</t>
  </si>
  <si>
    <t>2*(5,3*0,8)</t>
  </si>
  <si>
    <t>Základ opěrné zdi - za stavidlem 2x</t>
  </si>
  <si>
    <t>2053861266</t>
  </si>
  <si>
    <t>4,4*2+0,8*0,8</t>
  </si>
  <si>
    <t>Základ opěrné zdi - za stavidlem</t>
  </si>
  <si>
    <t>-1664369410</t>
  </si>
  <si>
    <t>317321018</t>
  </si>
  <si>
    <t>Římsy opěrných zdí a valů ze ŽB tř. C 30/37</t>
  </si>
  <si>
    <t>-1861553811</t>
  </si>
  <si>
    <t>Římsy opěrných zdí a valů z betonu železového  tř. C 30/37</t>
  </si>
  <si>
    <t>(3,5+3,5+5,1)*0,092</t>
  </si>
  <si>
    <t>Římsa na opěrné zdi</t>
  </si>
  <si>
    <t>317353111</t>
  </si>
  <si>
    <t>Bednění říms opěrných zdí a valů přímých, zalomených nebo zakřivených zřízení</t>
  </si>
  <si>
    <t>421447991</t>
  </si>
  <si>
    <t>Bednění říms opěrných zdí a valů  jakéhokoliv tvaru přímých, zalomených nebo jinak zakřivených zřízení</t>
  </si>
  <si>
    <t>(3,5*2*2+2*0,65*2)+(5,1*2+0,65)*0,2</t>
  </si>
  <si>
    <t>317353112</t>
  </si>
  <si>
    <t>Bednění říms opěrných zdí a valů přímých, zalomených nebo zakřivených odstranění</t>
  </si>
  <si>
    <t>-772689719</t>
  </si>
  <si>
    <t>Bednění říms opěrných zdí a valů  jakéhokoliv tvaru přímých, zalomených nebo jinak zakřivených odstranění</t>
  </si>
  <si>
    <t>321222111</t>
  </si>
  <si>
    <t>Zdění obkladního zdiva vodních staveb řádkového</t>
  </si>
  <si>
    <t>1955937230</t>
  </si>
  <si>
    <t>Zdění obkladního zdiva vodních staveb  přehrad, jezů a plavebních komor, spodní stavby vodních elektráren, odběrných věží a výpustných zařízení, opěrných zdí, šachet, šachtic a ostatních konstrukcí řádkového hrubého i čistého na maltu cementovou tl. od 250 do 450 mm</t>
  </si>
  <si>
    <t>4,1*0,3</t>
  </si>
  <si>
    <t>Kamenný obklad betonového jádra opěrné zdi - směr jez</t>
  </si>
  <si>
    <t>2*(2,1*0,3+0,6*0,6*0,3)</t>
  </si>
  <si>
    <t>Kamenný obklad betonového jádra opěrné zdi - za stavidlem</t>
  </si>
  <si>
    <t>277006259</t>
  </si>
  <si>
    <t>3,9*0,3</t>
  </si>
  <si>
    <t>Betonové jádro opěrné zdi - směr jez</t>
  </si>
  <si>
    <t>2*(4,9*0,3)</t>
  </si>
  <si>
    <t>Betonové jádro opěrné zdi - za stavidlem</t>
  </si>
  <si>
    <t>1200759805</t>
  </si>
  <si>
    <t>1,6*0,85*2</t>
  </si>
  <si>
    <t>Bednění - Betonové jádro opěrné zdi - směr jez</t>
  </si>
  <si>
    <t>5,4*2*2+1,2*0,4*2</t>
  </si>
  <si>
    <t>321351020</t>
  </si>
  <si>
    <t>Bednění konstrukcí vodních staveb válcově zakřivené - zřízení</t>
  </si>
  <si>
    <t>-554128396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</si>
  <si>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válcově zakřivených</t>
  </si>
  <si>
    <t>3,7*0,85*2</t>
  </si>
  <si>
    <t>855012397</t>
  </si>
  <si>
    <t>321352020</t>
  </si>
  <si>
    <t>Bednění konstrukcí vodních staveb válcově zakřivené - odstranění</t>
  </si>
  <si>
    <t>1789939217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</si>
  <si>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válcově zakřivených</t>
  </si>
  <si>
    <t>-1555379915</t>
  </si>
  <si>
    <t>(308,8*2,0+50,4*0,62)*1,15*0,001</t>
  </si>
  <si>
    <t>Výztuž opěrné zdi + 15%</t>
  </si>
  <si>
    <t>395708504</t>
  </si>
  <si>
    <t>(76)*7,9*0,001</t>
  </si>
  <si>
    <t xml:space="preserve">Vyztužení KARI sítěmi (zeď+římsa) 100x100x8 </t>
  </si>
  <si>
    <t>872407124</t>
  </si>
  <si>
    <t>Podkladní beton pod opěrnou zeď</t>
  </si>
  <si>
    <t>1965932740</t>
  </si>
  <si>
    <t>8,5+5,5*2</t>
  </si>
  <si>
    <t>Pačokování rubu opěrné zdi a základu</t>
  </si>
  <si>
    <t>931992121</t>
  </si>
  <si>
    <t>Výplň dilatačních spár z extrudovaného polystyrénu tl 20 mm</t>
  </si>
  <si>
    <t>1422868639</t>
  </si>
  <si>
    <t>Výplň dilatačních spár z polystyrenu  extrudovaného, tloušťky 20 mm</t>
  </si>
  <si>
    <t>2,1*2</t>
  </si>
  <si>
    <t>Dilatační spáry 2x</t>
  </si>
  <si>
    <t>-502757721</t>
  </si>
  <si>
    <t>931994106</t>
  </si>
  <si>
    <t>Těsnění dilatační spáry betonové konstrukce vnitřním těsnicím pásem</t>
  </si>
  <si>
    <t>633417779</t>
  </si>
  <si>
    <t>Těsnění spáry betonové konstrukce pásy, profily, tmely  těsnicím pásem vnitřním, spáry dilatační</t>
  </si>
  <si>
    <t>Dilatační spáry - 2x</t>
  </si>
  <si>
    <t>29</t>
  </si>
  <si>
    <t>931994142</t>
  </si>
  <si>
    <t>Těsnění dilatační spáry betonové konstrukce polyuretanovým tmelem do pl 4,0 cm2</t>
  </si>
  <si>
    <t>98129891</t>
  </si>
  <si>
    <t>Těsnění spáry betonové konstrukce pásy, profily, tmely  tmelem polyuretanovým spáry dilatační do 4,0 cm2</t>
  </si>
  <si>
    <t>5,4*2</t>
  </si>
  <si>
    <t>Dilatační spáry - zatěsnění obvodu</t>
  </si>
  <si>
    <t>931994151</t>
  </si>
  <si>
    <t>Těsnění spáry betonové konstrukce spárovým profilem průřezu 20/20 mm</t>
  </si>
  <si>
    <t>1157375341</t>
  </si>
  <si>
    <t>Těsnění spáry betonové konstrukce pásy, profily, tmely  spárovým profilem průřezu 20/20 mm</t>
  </si>
  <si>
    <t>31</t>
  </si>
  <si>
    <t>941111121</t>
  </si>
  <si>
    <t>Montáž lešení řadového trubkového lehkého s podlahami zatížení do 200 kg/m2 š přes 0,9 do 1,2 m v do 10 m</t>
  </si>
  <si>
    <t>-208616610</t>
  </si>
  <si>
    <t>Montáž lešení řadového trubkového lehkého pracovního s podlahami  s provozním zatížením tř. 3 do 200 kg/m2 šířky tř. W09 přes 0,9 do 1,2 m, výšky do 10 m</t>
  </si>
  <si>
    <t>(6*2+1,4*2)+(7*2)+(5,2*2*2)</t>
  </si>
  <si>
    <t>Lešení:práh+stěny+stěny za stavidlem</t>
  </si>
  <si>
    <t>32</t>
  </si>
  <si>
    <t>941111221</t>
  </si>
  <si>
    <t>Příplatek k lešení řadovému trubkovému lehkému s podlahami š 1,2 m v 10 m za první a ZKD den použití</t>
  </si>
  <si>
    <t>-1552084589</t>
  </si>
  <si>
    <t>Montáž lešení řadového trubkového lehkého pracovního s podlahami  s provozním zatížením tř. 3 do 200 kg/m2 Příplatek za první a každý další den použití lešení k ceně -1121</t>
  </si>
  <si>
    <t>49,6*30</t>
  </si>
  <si>
    <t>33</t>
  </si>
  <si>
    <t>941111821</t>
  </si>
  <si>
    <t>Demontáž lešení řadového trubkového lehkého s podlahami zatížení do 200 kg/m2 š přes 0,9 do 1,2 m v do 10 m</t>
  </si>
  <si>
    <t>-957186922</t>
  </si>
  <si>
    <t>Demontáž lešení řadového trubkového lehkého pracovního s podlahami  s provozním zatížením tř. 3 do 200 kg/m2 šířky tř. W09 přes 0,9 do 1,2 m, výšky do 10 m</t>
  </si>
  <si>
    <t>49,6</t>
  </si>
  <si>
    <t>34</t>
  </si>
  <si>
    <t>961043111</t>
  </si>
  <si>
    <t>Bourání základů z betonu proloženého kamenem</t>
  </si>
  <si>
    <t>-558270582</t>
  </si>
  <si>
    <t>Bourání základů z betonu  proloženého kamenem</t>
  </si>
  <si>
    <t>0,6*0,65*3,5</t>
  </si>
  <si>
    <t>Bourání opěrné zdi v části směr jez</t>
  </si>
  <si>
    <t>2,9*0,6*0,5+1,6*0,6*0,7</t>
  </si>
  <si>
    <t>Bourání opěrné zdi za stavidlem</t>
  </si>
  <si>
    <t>35</t>
  </si>
  <si>
    <t>962022491</t>
  </si>
  <si>
    <t>Bourání zdiva nadzákladového kamenného na MC přes 1 m3</t>
  </si>
  <si>
    <t>588274429</t>
  </si>
  <si>
    <t>Bourání zdiva nadzákladového kamenného na maltu cementovou, objemu přes 1 m3</t>
  </si>
  <si>
    <t>1,1*0,65*3,5</t>
  </si>
  <si>
    <t>2,9*1,1*0,5*0,5+1,6*1,1*0,7</t>
  </si>
  <si>
    <t>36</t>
  </si>
  <si>
    <t>R1</t>
  </si>
  <si>
    <t>D+M Kotvy chemickým tmelem M10 hl. 150 mm do betonu, ŽB nebo kamene s vyvrtáním otvoru</t>
  </si>
  <si>
    <t>741664889</t>
  </si>
  <si>
    <t>Kotvy chemické s vyvrtáním otvoru do betonu, železobetonu nebo tvrdého kamene tmel, velikost M 10, hloubka 125 mm. Vyvrtaný otvor bude následně profouknut, bude aplikovaná chemická kotva a vložena výztuž pro navázání KARI sítě římsy.</t>
  </si>
  <si>
    <t>Navrtání kotviček pro KARI síť v římse</t>
  </si>
  <si>
    <t>37</t>
  </si>
  <si>
    <t>R-18</t>
  </si>
  <si>
    <t>D+M Napojení nové zdi ke stávající kamenné zdi</t>
  </si>
  <si>
    <t>1534758076</t>
  </si>
  <si>
    <t xml:space="preserve">D+M Napojení nové zdi ke stávající kamenné zdi.
- v rámci položky bude provedeno vhodnéa plynulé napojení původní kamenné zdi k nově budované opěrné zdi.
- v rámci položky dojde při realizaci opěrné zdi k dočasnému odstranění části kamenné zdi ve vzdálenosti 1,0 m od budoucí boční části stěny (objem kameniva 1,0 m3) a po dokončení zdi bude zpětně vyskládáno. 
</t>
  </si>
  <si>
    <t>P</t>
  </si>
  <si>
    <t xml:space="preserve">Poznámka k položce:_x000D_
Poznámka k položce: - v rámci položky bude provedeno vhodné napojení původní kamenné zdi k nově budované opěrné zdi. _x000D_
Mezi betonovou zeď a kameny bude vložen asflatový pás. - nebo bude provedeno částečné odbourání a napojení bude řešeno dobedněním a uzavření všech nerovností včetně oddilatování asfaltovým pásem, aby bylo provedeno plynulé napojení nové zdi a kamenné stávající, včetně dodávky betonu_x000D_
Bude provedeno 8*- navrtání do původní zdi průměr 14mm, hl. 0,2m, vyfoukání, prut průměr 12mm délky 0,4m, přichycení pomocí chemické epoxidové kotvy do původní zdi, k prutům bude přichycena výztuž zdi, v rámci položky svislý i vodorovný přesun _x000D_
</t>
  </si>
  <si>
    <t>38</t>
  </si>
  <si>
    <t>R2</t>
  </si>
  <si>
    <t>Zdrsnění lícní plochy betonové opěrné zdi brusných kotoučem před obkládáním řádkovým zdiem hrubým (vč. očištění tlakovou vodou)</t>
  </si>
  <si>
    <t>1244394611</t>
  </si>
  <si>
    <t xml:space="preserve">Obroušení lícní plochy betonu brusným kotoučem včetně očištění tlakovou vodou před obkládáním ze zdiva řádkového hrubého 
</t>
  </si>
  <si>
    <t>39</t>
  </si>
  <si>
    <t>Příplatek za využití pytlované spárovací mlaty o minimálné pevnosti v tlaku 40MPa, pro dlažby a pro zdi</t>
  </si>
  <si>
    <t>-1831488974</t>
  </si>
  <si>
    <t>997</t>
  </si>
  <si>
    <t>Přesun sutě</t>
  </si>
  <si>
    <t>40</t>
  </si>
  <si>
    <t>997002511</t>
  </si>
  <si>
    <t>Vodorovné přemístění suti a vybouraných hmot bez naložení ale se složením a urovnáním do 1 km</t>
  </si>
  <si>
    <t>-1541893394</t>
  </si>
  <si>
    <t>Vodorovné přemístění suti a vybouraných hmot  bez naložení, se složením a hrubým urovnáním na vzdálenost do 1 km</t>
  </si>
  <si>
    <t>7,44*2,5</t>
  </si>
  <si>
    <t>Převoz suti z původních opěrných zdí</t>
  </si>
  <si>
    <t>41</t>
  </si>
  <si>
    <t>997002519</t>
  </si>
  <si>
    <t>Příplatek ZKD 1 km přemístění suti a vybouraných hmot</t>
  </si>
  <si>
    <t>-778040646</t>
  </si>
  <si>
    <t>Vodorovné přemístění suti a vybouraných hmot  bez naložení, se složením a hrubým urovnáním Příplatek k ceně za každý další i započatý 1 km přes 1 km</t>
  </si>
  <si>
    <t>18,6*13</t>
  </si>
  <si>
    <t>Příplatek ZKD (12 km skládka)</t>
  </si>
  <si>
    <t>42</t>
  </si>
  <si>
    <t>997002611</t>
  </si>
  <si>
    <t>Nakládání suti a vybouraných hmot</t>
  </si>
  <si>
    <t>-1596989849</t>
  </si>
  <si>
    <t>Nakládání suti a vybouraných hmot na dopravní prostředek  pro vodorovné přemístění</t>
  </si>
  <si>
    <t>43</t>
  </si>
  <si>
    <t>997013631</t>
  </si>
  <si>
    <t>Poplatek za uložení na skládce (skládkovné) stavebního odpadu směsného kód odpadu 17 09 04</t>
  </si>
  <si>
    <t>-2041321230</t>
  </si>
  <si>
    <t>Poplatek za uložení stavebního odpadu na skládce (skládkovné) směsného stavebního a demoličního zatříděného do Katalogu odpadů pod kódem 17 09 04</t>
  </si>
  <si>
    <t>44</t>
  </si>
  <si>
    <t>998312011</t>
  </si>
  <si>
    <t>Přesun hmot pro sanace území, hrazení a úpravy bystřin</t>
  </si>
  <si>
    <t>1088492834</t>
  </si>
  <si>
    <t>Přesun hmot pro sanace území, hrazení a úpravy bystřin  jakéhokoliv rozsahu pro dopravní vzdálenost 50 m</t>
  </si>
  <si>
    <t>VRN - Vedlejší rozpočtové náklady</t>
  </si>
  <si>
    <t xml:space="preserve">    VRN3 - Zařízení staveniště</t>
  </si>
  <si>
    <t>r1</t>
  </si>
  <si>
    <t>Zpracování a předání dok. skuteč. provedení stavby (3pare+1v elkt. formě) objednavateli a zaměření skutečného provedení stavby-geodetiské části dokumentace(3pare+1v elekt. formě) v rozsahu odpovídajícím příslušným právním předpisům, fotodokumentace</t>
  </si>
  <si>
    <t>Kpl</t>
  </si>
  <si>
    <t>-388705894</t>
  </si>
  <si>
    <t>Zpracování a předání DSPS.</t>
  </si>
  <si>
    <t>VRN-R10.1</t>
  </si>
  <si>
    <t>Vyhotovení manipulačního řádu</t>
  </si>
  <si>
    <t>-1260815975</t>
  </si>
  <si>
    <t>Vyhotovení provozního a manipulačního řádu dle:
- TNV 75 2910 - Manipulační řády vodních děl na vodních tocích
- TNV 75 2920 - Provozní řády hydrotechnických děl</t>
  </si>
  <si>
    <t>VRN-R11</t>
  </si>
  <si>
    <t>Čištění využívaných komunikací</t>
  </si>
  <si>
    <t>1891983930</t>
  </si>
  <si>
    <t xml:space="preserve">Bude provedeno čištění využívaných komunikací-po stavbě i během stavby. Plochy určené k příjezdu budou uvedeny do původního stavu-jedná se o nezpevněnou polní cestu a pozemky.V případě nutnosti si zhotovitel zpevní komunikace dle potřeby.
</t>
  </si>
  <si>
    <t>VRN-R12</t>
  </si>
  <si>
    <t>Oprava využívaných komunikací</t>
  </si>
  <si>
    <t>-1640954578</t>
  </si>
  <si>
    <t>Bude provedena oprava využívaných komunikací-po stavbě i během stavby. Plochy určené k příjezdu budou uvedeny do původního stavu-jedná se o nezpevněnou polní cestu a pozemky.V případě nutnosti si zhotovitel zpevní komunikace dle potřeby.
V rámci položky dojde k opravám případných asfaltů, polních cest, dojde k osetí.</t>
  </si>
  <si>
    <t>VRN-R15</t>
  </si>
  <si>
    <t>Dopravní značení na příjezdu</t>
  </si>
  <si>
    <t>2099562052</t>
  </si>
  <si>
    <t>Na lesní cestě budou umístěny z každé strany příjezdu na hráz dopravní značka - "Projíždítě stavbou" a " Pozor" ve vzdálenosti 50m a 30m.</t>
  </si>
  <si>
    <t>VRN-R21</t>
  </si>
  <si>
    <t>Vyhotovení a aktualizace plánu bezpečnosti práce a ochrany zdraví při práci</t>
  </si>
  <si>
    <t>-294718702</t>
  </si>
  <si>
    <t xml:space="preserve">Kontrola hutnění hráze Dle ČSN 70 1006 a ČSN 73 6850
-Po dobu stavby zajistí dodavatel stavby kontrolu vlastností a způsobu hutnění zeminy násypu hráze oprávněným geotechnikem (geologem). 
-Dodavatel stavby zajistí zpracování závěrečné zprávy ze zemních prací oprávněným geotechnikem a její předání investorovi stavby před předáním stavby. Součástí této zprávy bude garance vhodnosti zeminy použité pro násyp hráze a dosažení míry zhutnění stanovené projektovou dokumentací stavby.
-Dodavatel ověří únosnot základové spáry pod sdruženým objektem.
-Dodavatel stavby zajistí Proctorovu zkoušku zhutnění dle normy ČSN 72 1015. Termín a místo odběru určí investor. Bude celkem 5 zkoušek.
</t>
  </si>
  <si>
    <t>VRN-R3</t>
  </si>
  <si>
    <t>Vytyčení stavby (případně pozemků nebo provedení jiných geodetických praci) odborně způsobilou osobou v oboru zeměměřictví</t>
  </si>
  <si>
    <t>-1636232665</t>
  </si>
  <si>
    <t xml:space="preserve">Vytčení stavby (případně pozemků nebo provedení jiných geodetických praci) odborně způsobilou osobou v oboru zeměměřictví   </t>
  </si>
  <si>
    <t>VRN-R4</t>
  </si>
  <si>
    <t>Zajištění a zabezpečení staveniště, zřízení a likvidace zařízení staveniště, včetně případných přípojek, přístupů deponii, včetně dočasně zpevněných sjezdů a přístupových cest do zátopy pro celou stavbu (např. pomocí dřevěných matrací) apod.</t>
  </si>
  <si>
    <t>1502607598</t>
  </si>
  <si>
    <t>Zajištění a zabezpečení staveniště, zřízení a likvidace zařízení staveniště, včetně případných přípojek, přístupů deponii, včetně dočasně zpevněných sjezdů a přístupových cest do zátopy pro celou stavbu apod.</t>
  </si>
  <si>
    <t>VRN-R5</t>
  </si>
  <si>
    <t>Zajištění umístění štítku stavební povolení a stejnopisu oznámení o zahájení prací oblastnímu inspektorátu práce na viditelném místě u vstupu na staveniště</t>
  </si>
  <si>
    <t>1046690812</t>
  </si>
  <si>
    <t>Zajištění umístění štítku stavební povolení a stejnopisu oznámení o zahájení prací oblastnímu inspektorátu práce na viditelném místě u vstupu na staveniště, štítky budou umístěny na dřevěné podložce připevněné na kůlu průměru 10cm a délky 2,5m.</t>
  </si>
  <si>
    <t>VRN-R7</t>
  </si>
  <si>
    <t>Protokolární předání stavbou dotčených pozemků a komunikací - uvedení do původního stavu, jejich vlastníkům (očištění od nečistot, oprava výtluků vzniklých při stavbě)</t>
  </si>
  <si>
    <t>-1761973840</t>
  </si>
  <si>
    <t>VRN-R9</t>
  </si>
  <si>
    <t>Aktualizace plánu bezpečnosti práce a ochrany zdraví při práci, včetně zajištění plnění povinností dle zák. č. 309/2006 Sb (BOZP)</t>
  </si>
  <si>
    <t>-1731330905</t>
  </si>
  <si>
    <t>VRN-R9.1</t>
  </si>
  <si>
    <t>Geometrický plán</t>
  </si>
  <si>
    <t>1085965768</t>
  </si>
  <si>
    <t>V rámci položky dojde:
- geometrické vytýčení pozemků zájmové oblasti-stavidla a opevnění dle skutečného provedení
- včetně potřebných administrativních poplatků</t>
  </si>
  <si>
    <t>VRN3</t>
  </si>
  <si>
    <t>Zařízení staveniště</t>
  </si>
  <si>
    <t>VRN-R1</t>
  </si>
  <si>
    <t>Vytýčení inženýrských sítí</t>
  </si>
  <si>
    <t>-2060569234</t>
  </si>
  <si>
    <t>Vytýčení inženýrských sítí v ploše dotčené stavbou.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</si>
</sst>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6" fillId="0" borderId="0" xfId="0" applyFont="1" applyAlignment="1" applyProtection="1">
      <alignment horizontal="left" vertical="top" wrapText="1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8" t="s">
        <v>14</v>
      </c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89"/>
      <c r="W5" s="289"/>
      <c r="X5" s="289"/>
      <c r="Y5" s="289"/>
      <c r="Z5" s="289"/>
      <c r="AA5" s="289"/>
      <c r="AB5" s="289"/>
      <c r="AC5" s="289"/>
      <c r="AD5" s="289"/>
      <c r="AE5" s="289"/>
      <c r="AF5" s="289"/>
      <c r="AG5" s="289"/>
      <c r="AH5" s="289"/>
      <c r="AI5" s="289"/>
      <c r="AJ5" s="289"/>
      <c r="AK5" s="289"/>
      <c r="AL5" s="289"/>
      <c r="AM5" s="289"/>
      <c r="AN5" s="289"/>
      <c r="AO5" s="289"/>
      <c r="AP5" s="23"/>
      <c r="AQ5" s="23"/>
      <c r="AR5" s="21"/>
      <c r="BE5" s="285" t="s">
        <v>15</v>
      </c>
      <c r="BS5" s="18" t="s">
        <v>6</v>
      </c>
    </row>
    <row r="6" spans="1:74" s="1" customFormat="1" ht="36.9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90" t="s">
        <v>17</v>
      </c>
      <c r="L6" s="289"/>
      <c r="M6" s="289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89"/>
      <c r="AE6" s="289"/>
      <c r="AF6" s="289"/>
      <c r="AG6" s="289"/>
      <c r="AH6" s="289"/>
      <c r="AI6" s="289"/>
      <c r="AJ6" s="289"/>
      <c r="AK6" s="289"/>
      <c r="AL6" s="289"/>
      <c r="AM6" s="289"/>
      <c r="AN6" s="289"/>
      <c r="AO6" s="289"/>
      <c r="AP6" s="23"/>
      <c r="AQ6" s="23"/>
      <c r="AR6" s="21"/>
      <c r="BE6" s="286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86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86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86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286"/>
      <c r="BS10" s="18" t="s">
        <v>6</v>
      </c>
    </row>
    <row r="11" spans="1:74" s="1" customFormat="1" ht="18.45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286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86"/>
      <c r="BS12" s="18" t="s">
        <v>6</v>
      </c>
    </row>
    <row r="13" spans="1:74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28</v>
      </c>
      <c r="AO13" s="23"/>
      <c r="AP13" s="23"/>
      <c r="AQ13" s="23"/>
      <c r="AR13" s="21"/>
      <c r="BE13" s="286"/>
      <c r="BS13" s="18" t="s">
        <v>6</v>
      </c>
    </row>
    <row r="14" spans="1:74" ht="13.2">
      <c r="B14" s="22"/>
      <c r="C14" s="23"/>
      <c r="D14" s="23"/>
      <c r="E14" s="291" t="s">
        <v>28</v>
      </c>
      <c r="F14" s="292"/>
      <c r="G14" s="292"/>
      <c r="H14" s="292"/>
      <c r="I14" s="292"/>
      <c r="J14" s="292"/>
      <c r="K14" s="292"/>
      <c r="L14" s="292"/>
      <c r="M14" s="292"/>
      <c r="N14" s="292"/>
      <c r="O14" s="292"/>
      <c r="P14" s="292"/>
      <c r="Q14" s="292"/>
      <c r="R14" s="292"/>
      <c r="S14" s="292"/>
      <c r="T14" s="292"/>
      <c r="U14" s="292"/>
      <c r="V14" s="292"/>
      <c r="W14" s="292"/>
      <c r="X14" s="292"/>
      <c r="Y14" s="292"/>
      <c r="Z14" s="292"/>
      <c r="AA14" s="292"/>
      <c r="AB14" s="292"/>
      <c r="AC14" s="292"/>
      <c r="AD14" s="292"/>
      <c r="AE14" s="292"/>
      <c r="AF14" s="292"/>
      <c r="AG14" s="292"/>
      <c r="AH14" s="292"/>
      <c r="AI14" s="292"/>
      <c r="AJ14" s="292"/>
      <c r="AK14" s="30" t="s">
        <v>26</v>
      </c>
      <c r="AL14" s="23"/>
      <c r="AM14" s="23"/>
      <c r="AN14" s="32" t="s">
        <v>28</v>
      </c>
      <c r="AO14" s="23"/>
      <c r="AP14" s="23"/>
      <c r="AQ14" s="23"/>
      <c r="AR14" s="21"/>
      <c r="BE14" s="286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86"/>
      <c r="BS15" s="18" t="s">
        <v>4</v>
      </c>
    </row>
    <row r="16" spans="1:74" s="1" customFormat="1" ht="12" customHeight="1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286"/>
      <c r="BS16" s="18" t="s">
        <v>4</v>
      </c>
    </row>
    <row r="17" spans="1:71" s="1" customFormat="1" ht="18.45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286"/>
      <c r="BS17" s="18" t="s">
        <v>30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86"/>
      <c r="BS18" s="18" t="s">
        <v>6</v>
      </c>
    </row>
    <row r="19" spans="1:71" s="1" customFormat="1" ht="12" customHeight="1">
      <c r="B19" s="22"/>
      <c r="C19" s="23"/>
      <c r="D19" s="30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286"/>
      <c r="BS19" s="18" t="s">
        <v>6</v>
      </c>
    </row>
    <row r="20" spans="1:71" s="1" customFormat="1" ht="18.45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286"/>
      <c r="BS20" s="18" t="s">
        <v>30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86"/>
    </row>
    <row r="22" spans="1:71" s="1" customFormat="1" ht="12" customHeight="1">
      <c r="B22" s="22"/>
      <c r="C22" s="23"/>
      <c r="D22" s="30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86"/>
    </row>
    <row r="23" spans="1:71" s="1" customFormat="1" ht="16.5" customHeight="1">
      <c r="B23" s="22"/>
      <c r="C23" s="23"/>
      <c r="D23" s="23"/>
      <c r="E23" s="293" t="s">
        <v>1</v>
      </c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  <c r="T23" s="293"/>
      <c r="U23" s="293"/>
      <c r="V23" s="293"/>
      <c r="W23" s="293"/>
      <c r="X23" s="293"/>
      <c r="Y23" s="293"/>
      <c r="Z23" s="293"/>
      <c r="AA23" s="293"/>
      <c r="AB23" s="293"/>
      <c r="AC23" s="293"/>
      <c r="AD23" s="293"/>
      <c r="AE23" s="293"/>
      <c r="AF23" s="293"/>
      <c r="AG23" s="293"/>
      <c r="AH23" s="293"/>
      <c r="AI23" s="293"/>
      <c r="AJ23" s="293"/>
      <c r="AK23" s="293"/>
      <c r="AL23" s="293"/>
      <c r="AM23" s="293"/>
      <c r="AN23" s="293"/>
      <c r="AO23" s="23"/>
      <c r="AP23" s="23"/>
      <c r="AQ23" s="23"/>
      <c r="AR23" s="21"/>
      <c r="BE23" s="286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86"/>
    </row>
    <row r="25" spans="1:71" s="1" customFormat="1" ht="6.9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86"/>
    </row>
    <row r="26" spans="1:71" s="2" customFormat="1" ht="25.95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94">
        <f>ROUND(AG94,2)</f>
        <v>0</v>
      </c>
      <c r="AL26" s="295"/>
      <c r="AM26" s="295"/>
      <c r="AN26" s="295"/>
      <c r="AO26" s="295"/>
      <c r="AP26" s="37"/>
      <c r="AQ26" s="37"/>
      <c r="AR26" s="40"/>
      <c r="BE26" s="286"/>
    </row>
    <row r="27" spans="1:71" s="2" customFormat="1" ht="6.9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86"/>
    </row>
    <row r="28" spans="1:71" s="2" customFormat="1" ht="13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96" t="s">
        <v>34</v>
      </c>
      <c r="M28" s="296"/>
      <c r="N28" s="296"/>
      <c r="O28" s="296"/>
      <c r="P28" s="296"/>
      <c r="Q28" s="37"/>
      <c r="R28" s="37"/>
      <c r="S28" s="37"/>
      <c r="T28" s="37"/>
      <c r="U28" s="37"/>
      <c r="V28" s="37"/>
      <c r="W28" s="296" t="s">
        <v>35</v>
      </c>
      <c r="X28" s="296"/>
      <c r="Y28" s="296"/>
      <c r="Z28" s="296"/>
      <c r="AA28" s="296"/>
      <c r="AB28" s="296"/>
      <c r="AC28" s="296"/>
      <c r="AD28" s="296"/>
      <c r="AE28" s="296"/>
      <c r="AF28" s="37"/>
      <c r="AG28" s="37"/>
      <c r="AH28" s="37"/>
      <c r="AI28" s="37"/>
      <c r="AJ28" s="37"/>
      <c r="AK28" s="296" t="s">
        <v>36</v>
      </c>
      <c r="AL28" s="296"/>
      <c r="AM28" s="296"/>
      <c r="AN28" s="296"/>
      <c r="AO28" s="296"/>
      <c r="AP28" s="37"/>
      <c r="AQ28" s="37"/>
      <c r="AR28" s="40"/>
      <c r="BE28" s="286"/>
    </row>
    <row r="29" spans="1:71" s="3" customFormat="1" ht="14.4" customHeight="1">
      <c r="B29" s="41"/>
      <c r="C29" s="42"/>
      <c r="D29" s="30" t="s">
        <v>37</v>
      </c>
      <c r="E29" s="42"/>
      <c r="F29" s="30" t="s">
        <v>38</v>
      </c>
      <c r="G29" s="42"/>
      <c r="H29" s="42"/>
      <c r="I29" s="42"/>
      <c r="J29" s="42"/>
      <c r="K29" s="42"/>
      <c r="L29" s="299">
        <v>0.21</v>
      </c>
      <c r="M29" s="298"/>
      <c r="N29" s="298"/>
      <c r="O29" s="298"/>
      <c r="P29" s="298"/>
      <c r="Q29" s="42"/>
      <c r="R29" s="42"/>
      <c r="S29" s="42"/>
      <c r="T29" s="42"/>
      <c r="U29" s="42"/>
      <c r="V29" s="42"/>
      <c r="W29" s="297">
        <f>ROUND(AZ94, 2)</f>
        <v>0</v>
      </c>
      <c r="X29" s="298"/>
      <c r="Y29" s="298"/>
      <c r="Z29" s="298"/>
      <c r="AA29" s="298"/>
      <c r="AB29" s="298"/>
      <c r="AC29" s="298"/>
      <c r="AD29" s="298"/>
      <c r="AE29" s="298"/>
      <c r="AF29" s="42"/>
      <c r="AG29" s="42"/>
      <c r="AH29" s="42"/>
      <c r="AI29" s="42"/>
      <c r="AJ29" s="42"/>
      <c r="AK29" s="297">
        <f>ROUND(AV94, 2)</f>
        <v>0</v>
      </c>
      <c r="AL29" s="298"/>
      <c r="AM29" s="298"/>
      <c r="AN29" s="298"/>
      <c r="AO29" s="298"/>
      <c r="AP29" s="42"/>
      <c r="AQ29" s="42"/>
      <c r="AR29" s="43"/>
      <c r="BE29" s="287"/>
    </row>
    <row r="30" spans="1:71" s="3" customFormat="1" ht="14.4" customHeight="1">
      <c r="B30" s="41"/>
      <c r="C30" s="42"/>
      <c r="D30" s="42"/>
      <c r="E30" s="42"/>
      <c r="F30" s="30" t="s">
        <v>39</v>
      </c>
      <c r="G30" s="42"/>
      <c r="H30" s="42"/>
      <c r="I30" s="42"/>
      <c r="J30" s="42"/>
      <c r="K30" s="42"/>
      <c r="L30" s="299">
        <v>0.15</v>
      </c>
      <c r="M30" s="298"/>
      <c r="N30" s="298"/>
      <c r="O30" s="298"/>
      <c r="P30" s="298"/>
      <c r="Q30" s="42"/>
      <c r="R30" s="42"/>
      <c r="S30" s="42"/>
      <c r="T30" s="42"/>
      <c r="U30" s="42"/>
      <c r="V30" s="42"/>
      <c r="W30" s="297">
        <f>ROUND(BA94, 2)</f>
        <v>0</v>
      </c>
      <c r="X30" s="298"/>
      <c r="Y30" s="298"/>
      <c r="Z30" s="298"/>
      <c r="AA30" s="298"/>
      <c r="AB30" s="298"/>
      <c r="AC30" s="298"/>
      <c r="AD30" s="298"/>
      <c r="AE30" s="298"/>
      <c r="AF30" s="42"/>
      <c r="AG30" s="42"/>
      <c r="AH30" s="42"/>
      <c r="AI30" s="42"/>
      <c r="AJ30" s="42"/>
      <c r="AK30" s="297">
        <f>ROUND(AW94, 2)</f>
        <v>0</v>
      </c>
      <c r="AL30" s="298"/>
      <c r="AM30" s="298"/>
      <c r="AN30" s="298"/>
      <c r="AO30" s="298"/>
      <c r="AP30" s="42"/>
      <c r="AQ30" s="42"/>
      <c r="AR30" s="43"/>
      <c r="BE30" s="287"/>
    </row>
    <row r="31" spans="1:71" s="3" customFormat="1" ht="14.4" hidden="1" customHeight="1">
      <c r="B31" s="41"/>
      <c r="C31" s="42"/>
      <c r="D31" s="42"/>
      <c r="E31" s="42"/>
      <c r="F31" s="30" t="s">
        <v>40</v>
      </c>
      <c r="G31" s="42"/>
      <c r="H31" s="42"/>
      <c r="I31" s="42"/>
      <c r="J31" s="42"/>
      <c r="K31" s="42"/>
      <c r="L31" s="299">
        <v>0.21</v>
      </c>
      <c r="M31" s="298"/>
      <c r="N31" s="298"/>
      <c r="O31" s="298"/>
      <c r="P31" s="298"/>
      <c r="Q31" s="42"/>
      <c r="R31" s="42"/>
      <c r="S31" s="42"/>
      <c r="T31" s="42"/>
      <c r="U31" s="42"/>
      <c r="V31" s="42"/>
      <c r="W31" s="297">
        <f>ROUND(BB94, 2)</f>
        <v>0</v>
      </c>
      <c r="X31" s="298"/>
      <c r="Y31" s="298"/>
      <c r="Z31" s="298"/>
      <c r="AA31" s="298"/>
      <c r="AB31" s="298"/>
      <c r="AC31" s="298"/>
      <c r="AD31" s="298"/>
      <c r="AE31" s="298"/>
      <c r="AF31" s="42"/>
      <c r="AG31" s="42"/>
      <c r="AH31" s="42"/>
      <c r="AI31" s="42"/>
      <c r="AJ31" s="42"/>
      <c r="AK31" s="297">
        <v>0</v>
      </c>
      <c r="AL31" s="298"/>
      <c r="AM31" s="298"/>
      <c r="AN31" s="298"/>
      <c r="AO31" s="298"/>
      <c r="AP31" s="42"/>
      <c r="AQ31" s="42"/>
      <c r="AR31" s="43"/>
      <c r="BE31" s="287"/>
    </row>
    <row r="32" spans="1:71" s="3" customFormat="1" ht="14.4" hidden="1" customHeight="1">
      <c r="B32" s="41"/>
      <c r="C32" s="42"/>
      <c r="D32" s="42"/>
      <c r="E32" s="42"/>
      <c r="F32" s="30" t="s">
        <v>41</v>
      </c>
      <c r="G32" s="42"/>
      <c r="H32" s="42"/>
      <c r="I32" s="42"/>
      <c r="J32" s="42"/>
      <c r="K32" s="42"/>
      <c r="L32" s="299">
        <v>0.15</v>
      </c>
      <c r="M32" s="298"/>
      <c r="N32" s="298"/>
      <c r="O32" s="298"/>
      <c r="P32" s="298"/>
      <c r="Q32" s="42"/>
      <c r="R32" s="42"/>
      <c r="S32" s="42"/>
      <c r="T32" s="42"/>
      <c r="U32" s="42"/>
      <c r="V32" s="42"/>
      <c r="W32" s="297">
        <f>ROUND(BC94, 2)</f>
        <v>0</v>
      </c>
      <c r="X32" s="298"/>
      <c r="Y32" s="298"/>
      <c r="Z32" s="298"/>
      <c r="AA32" s="298"/>
      <c r="AB32" s="298"/>
      <c r="AC32" s="298"/>
      <c r="AD32" s="298"/>
      <c r="AE32" s="298"/>
      <c r="AF32" s="42"/>
      <c r="AG32" s="42"/>
      <c r="AH32" s="42"/>
      <c r="AI32" s="42"/>
      <c r="AJ32" s="42"/>
      <c r="AK32" s="297">
        <v>0</v>
      </c>
      <c r="AL32" s="298"/>
      <c r="AM32" s="298"/>
      <c r="AN32" s="298"/>
      <c r="AO32" s="298"/>
      <c r="AP32" s="42"/>
      <c r="AQ32" s="42"/>
      <c r="AR32" s="43"/>
      <c r="BE32" s="287"/>
    </row>
    <row r="33" spans="1:57" s="3" customFormat="1" ht="14.4" hidden="1" customHeight="1">
      <c r="B33" s="41"/>
      <c r="C33" s="42"/>
      <c r="D33" s="42"/>
      <c r="E33" s="42"/>
      <c r="F33" s="30" t="s">
        <v>42</v>
      </c>
      <c r="G33" s="42"/>
      <c r="H33" s="42"/>
      <c r="I33" s="42"/>
      <c r="J33" s="42"/>
      <c r="K33" s="42"/>
      <c r="L33" s="299">
        <v>0</v>
      </c>
      <c r="M33" s="298"/>
      <c r="N33" s="298"/>
      <c r="O33" s="298"/>
      <c r="P33" s="298"/>
      <c r="Q33" s="42"/>
      <c r="R33" s="42"/>
      <c r="S33" s="42"/>
      <c r="T33" s="42"/>
      <c r="U33" s="42"/>
      <c r="V33" s="42"/>
      <c r="W33" s="297">
        <f>ROUND(BD94, 2)</f>
        <v>0</v>
      </c>
      <c r="X33" s="298"/>
      <c r="Y33" s="298"/>
      <c r="Z33" s="298"/>
      <c r="AA33" s="298"/>
      <c r="AB33" s="298"/>
      <c r="AC33" s="298"/>
      <c r="AD33" s="298"/>
      <c r="AE33" s="298"/>
      <c r="AF33" s="42"/>
      <c r="AG33" s="42"/>
      <c r="AH33" s="42"/>
      <c r="AI33" s="42"/>
      <c r="AJ33" s="42"/>
      <c r="AK33" s="297">
        <v>0</v>
      </c>
      <c r="AL33" s="298"/>
      <c r="AM33" s="298"/>
      <c r="AN33" s="298"/>
      <c r="AO33" s="298"/>
      <c r="AP33" s="42"/>
      <c r="AQ33" s="42"/>
      <c r="AR33" s="43"/>
      <c r="BE33" s="287"/>
    </row>
    <row r="34" spans="1:57" s="2" customFormat="1" ht="6.9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86"/>
    </row>
    <row r="35" spans="1:57" s="2" customFormat="1" ht="25.95" customHeight="1">
      <c r="A35" s="35"/>
      <c r="B35" s="36"/>
      <c r="C35" s="44"/>
      <c r="D35" s="45" t="s">
        <v>43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44</v>
      </c>
      <c r="U35" s="46"/>
      <c r="V35" s="46"/>
      <c r="W35" s="46"/>
      <c r="X35" s="303" t="s">
        <v>45</v>
      </c>
      <c r="Y35" s="301"/>
      <c r="Z35" s="301"/>
      <c r="AA35" s="301"/>
      <c r="AB35" s="301"/>
      <c r="AC35" s="46"/>
      <c r="AD35" s="46"/>
      <c r="AE35" s="46"/>
      <c r="AF35" s="46"/>
      <c r="AG35" s="46"/>
      <c r="AH35" s="46"/>
      <c r="AI35" s="46"/>
      <c r="AJ35" s="46"/>
      <c r="AK35" s="300">
        <f>SUM(AK26:AK33)</f>
        <v>0</v>
      </c>
      <c r="AL35" s="301"/>
      <c r="AM35" s="301"/>
      <c r="AN35" s="301"/>
      <c r="AO35" s="302"/>
      <c r="AP35" s="44"/>
      <c r="AQ35" s="44"/>
      <c r="AR35" s="40"/>
      <c r="BE35" s="35"/>
    </row>
    <row r="36" spans="1:57" s="2" customFormat="1" ht="6.9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" customHeight="1">
      <c r="B49" s="48"/>
      <c r="C49" s="49"/>
      <c r="D49" s="50" t="s">
        <v>46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47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0.199999999999999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0.199999999999999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0.199999999999999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0.199999999999999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0.199999999999999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0.199999999999999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0.199999999999999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0.199999999999999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0.199999999999999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0.19999999999999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3.2">
      <c r="A60" s="35"/>
      <c r="B60" s="36"/>
      <c r="C60" s="37"/>
      <c r="D60" s="53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48</v>
      </c>
      <c r="AI60" s="39"/>
      <c r="AJ60" s="39"/>
      <c r="AK60" s="39"/>
      <c r="AL60" s="39"/>
      <c r="AM60" s="53" t="s">
        <v>49</v>
      </c>
      <c r="AN60" s="39"/>
      <c r="AO60" s="39"/>
      <c r="AP60" s="37"/>
      <c r="AQ60" s="37"/>
      <c r="AR60" s="40"/>
      <c r="BE60" s="35"/>
    </row>
    <row r="61" spans="1:57" ht="10.199999999999999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0.199999999999999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0.199999999999999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3.2">
      <c r="A64" s="35"/>
      <c r="B64" s="36"/>
      <c r="C64" s="37"/>
      <c r="D64" s="50" t="s">
        <v>50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51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0.199999999999999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0.199999999999999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0.199999999999999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0.199999999999999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0.19999999999999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0.199999999999999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0.199999999999999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0.199999999999999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0.199999999999999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0.199999999999999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3.2">
      <c r="A75" s="35"/>
      <c r="B75" s="36"/>
      <c r="C75" s="37"/>
      <c r="D75" s="53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48</v>
      </c>
      <c r="AI75" s="39"/>
      <c r="AJ75" s="39"/>
      <c r="AK75" s="39"/>
      <c r="AL75" s="39"/>
      <c r="AM75" s="53" t="s">
        <v>49</v>
      </c>
      <c r="AN75" s="39"/>
      <c r="AO75" s="39"/>
      <c r="AP75" s="37"/>
      <c r="AQ75" s="37"/>
      <c r="AR75" s="40"/>
      <c r="BE75" s="35"/>
    </row>
    <row r="76" spans="1:57" s="2" customFormat="1" ht="10.199999999999999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" customHeight="1">
      <c r="A82" s="35"/>
      <c r="B82" s="36"/>
      <c r="C82" s="24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2016/22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64" t="str">
        <f>K6</f>
        <v>Stavidlo na vtoku náhodnu propojující toky Křetínku a Svitavu, ř.km 0,46, Letovice</v>
      </c>
      <c r="M85" s="265"/>
      <c r="N85" s="265"/>
      <c r="O85" s="265"/>
      <c r="P85" s="265"/>
      <c r="Q85" s="265"/>
      <c r="R85" s="265"/>
      <c r="S85" s="265"/>
      <c r="T85" s="265"/>
      <c r="U85" s="265"/>
      <c r="V85" s="265"/>
      <c r="W85" s="265"/>
      <c r="X85" s="265"/>
      <c r="Y85" s="265"/>
      <c r="Z85" s="265"/>
      <c r="AA85" s="265"/>
      <c r="AB85" s="265"/>
      <c r="AC85" s="265"/>
      <c r="AD85" s="265"/>
      <c r="AE85" s="265"/>
      <c r="AF85" s="265"/>
      <c r="AG85" s="265"/>
      <c r="AH85" s="265"/>
      <c r="AI85" s="265"/>
      <c r="AJ85" s="265"/>
      <c r="AK85" s="265"/>
      <c r="AL85" s="265"/>
      <c r="AM85" s="265"/>
      <c r="AN85" s="265"/>
      <c r="AO85" s="265"/>
      <c r="AP85" s="64"/>
      <c r="AQ85" s="64"/>
      <c r="AR85" s="65"/>
    </row>
    <row r="86" spans="1:91" s="2" customFormat="1" ht="6.9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66" t="str">
        <f>IF(AN8= "","",AN8)</f>
        <v>26. 4. 2022</v>
      </c>
      <c r="AN87" s="266"/>
      <c r="AO87" s="37"/>
      <c r="AP87" s="37"/>
      <c r="AQ87" s="37"/>
      <c r="AR87" s="40"/>
      <c r="BE87" s="35"/>
    </row>
    <row r="88" spans="1:91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15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29</v>
      </c>
      <c r="AJ89" s="37"/>
      <c r="AK89" s="37"/>
      <c r="AL89" s="37"/>
      <c r="AM89" s="267" t="str">
        <f>IF(E17="","",E17)</f>
        <v xml:space="preserve"> </v>
      </c>
      <c r="AN89" s="268"/>
      <c r="AO89" s="268"/>
      <c r="AP89" s="268"/>
      <c r="AQ89" s="37"/>
      <c r="AR89" s="40"/>
      <c r="AS89" s="269" t="s">
        <v>53</v>
      </c>
      <c r="AT89" s="270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15" customHeight="1">
      <c r="A90" s="35"/>
      <c r="B90" s="36"/>
      <c r="C90" s="30" t="s">
        <v>27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31</v>
      </c>
      <c r="AJ90" s="37"/>
      <c r="AK90" s="37"/>
      <c r="AL90" s="37"/>
      <c r="AM90" s="267" t="str">
        <f>IF(E20="","",E20)</f>
        <v xml:space="preserve"> </v>
      </c>
      <c r="AN90" s="268"/>
      <c r="AO90" s="268"/>
      <c r="AP90" s="268"/>
      <c r="AQ90" s="37"/>
      <c r="AR90" s="40"/>
      <c r="AS90" s="271"/>
      <c r="AT90" s="272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73"/>
      <c r="AT91" s="274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75" t="s">
        <v>54</v>
      </c>
      <c r="D92" s="276"/>
      <c r="E92" s="276"/>
      <c r="F92" s="276"/>
      <c r="G92" s="276"/>
      <c r="H92" s="74"/>
      <c r="I92" s="278" t="s">
        <v>55</v>
      </c>
      <c r="J92" s="276"/>
      <c r="K92" s="276"/>
      <c r="L92" s="276"/>
      <c r="M92" s="276"/>
      <c r="N92" s="276"/>
      <c r="O92" s="276"/>
      <c r="P92" s="276"/>
      <c r="Q92" s="276"/>
      <c r="R92" s="276"/>
      <c r="S92" s="276"/>
      <c r="T92" s="276"/>
      <c r="U92" s="276"/>
      <c r="V92" s="276"/>
      <c r="W92" s="276"/>
      <c r="X92" s="276"/>
      <c r="Y92" s="276"/>
      <c r="Z92" s="276"/>
      <c r="AA92" s="276"/>
      <c r="AB92" s="276"/>
      <c r="AC92" s="276"/>
      <c r="AD92" s="276"/>
      <c r="AE92" s="276"/>
      <c r="AF92" s="276"/>
      <c r="AG92" s="277" t="s">
        <v>56</v>
      </c>
      <c r="AH92" s="276"/>
      <c r="AI92" s="276"/>
      <c r="AJ92" s="276"/>
      <c r="AK92" s="276"/>
      <c r="AL92" s="276"/>
      <c r="AM92" s="276"/>
      <c r="AN92" s="278" t="s">
        <v>57</v>
      </c>
      <c r="AO92" s="276"/>
      <c r="AP92" s="279"/>
      <c r="AQ92" s="75" t="s">
        <v>58</v>
      </c>
      <c r="AR92" s="40"/>
      <c r="AS92" s="76" t="s">
        <v>59</v>
      </c>
      <c r="AT92" s="77" t="s">
        <v>60</v>
      </c>
      <c r="AU92" s="77" t="s">
        <v>61</v>
      </c>
      <c r="AV92" s="77" t="s">
        <v>62</v>
      </c>
      <c r="AW92" s="77" t="s">
        <v>63</v>
      </c>
      <c r="AX92" s="77" t="s">
        <v>64</v>
      </c>
      <c r="AY92" s="77" t="s">
        <v>65</v>
      </c>
      <c r="AZ92" s="77" t="s">
        <v>66</v>
      </c>
      <c r="BA92" s="77" t="s">
        <v>67</v>
      </c>
      <c r="BB92" s="77" t="s">
        <v>68</v>
      </c>
      <c r="BC92" s="77" t="s">
        <v>69</v>
      </c>
      <c r="BD92" s="78" t="s">
        <v>70</v>
      </c>
      <c r="BE92" s="35"/>
    </row>
    <row r="93" spans="1:91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" customHeight="1">
      <c r="B94" s="82"/>
      <c r="C94" s="83" t="s">
        <v>71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83">
        <f>ROUND(SUM(AG95:AG98),2)</f>
        <v>0</v>
      </c>
      <c r="AH94" s="283"/>
      <c r="AI94" s="283"/>
      <c r="AJ94" s="283"/>
      <c r="AK94" s="283"/>
      <c r="AL94" s="283"/>
      <c r="AM94" s="283"/>
      <c r="AN94" s="284">
        <f>SUM(AG94,AT94)</f>
        <v>0</v>
      </c>
      <c r="AO94" s="284"/>
      <c r="AP94" s="284"/>
      <c r="AQ94" s="86" t="s">
        <v>1</v>
      </c>
      <c r="AR94" s="87"/>
      <c r="AS94" s="88">
        <f>ROUND(SUM(AS95:AS98),2)</f>
        <v>0</v>
      </c>
      <c r="AT94" s="89">
        <f>ROUND(SUM(AV94:AW94),2)</f>
        <v>0</v>
      </c>
      <c r="AU94" s="90">
        <f>ROUND(SUM(AU95:AU98),5)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ROUND(SUM(AZ95:AZ98),2)</f>
        <v>0</v>
      </c>
      <c r="BA94" s="89">
        <f>ROUND(SUM(BA95:BA98),2)</f>
        <v>0</v>
      </c>
      <c r="BB94" s="89">
        <f>ROUND(SUM(BB95:BB98),2)</f>
        <v>0</v>
      </c>
      <c r="BC94" s="89">
        <f>ROUND(SUM(BC95:BC98),2)</f>
        <v>0</v>
      </c>
      <c r="BD94" s="91">
        <f>ROUND(SUM(BD95:BD98),2)</f>
        <v>0</v>
      </c>
      <c r="BS94" s="92" t="s">
        <v>72</v>
      </c>
      <c r="BT94" s="92" t="s">
        <v>73</v>
      </c>
      <c r="BU94" s="93" t="s">
        <v>74</v>
      </c>
      <c r="BV94" s="92" t="s">
        <v>75</v>
      </c>
      <c r="BW94" s="92" t="s">
        <v>5</v>
      </c>
      <c r="BX94" s="92" t="s">
        <v>76</v>
      </c>
      <c r="CL94" s="92" t="s">
        <v>1</v>
      </c>
    </row>
    <row r="95" spans="1:91" s="7" customFormat="1" ht="16.5" customHeight="1">
      <c r="A95" s="94" t="s">
        <v>77</v>
      </c>
      <c r="B95" s="95"/>
      <c r="C95" s="96"/>
      <c r="D95" s="280" t="s">
        <v>78</v>
      </c>
      <c r="E95" s="280"/>
      <c r="F95" s="280"/>
      <c r="G95" s="280"/>
      <c r="H95" s="280"/>
      <c r="I95" s="97"/>
      <c r="J95" s="280" t="s">
        <v>79</v>
      </c>
      <c r="K95" s="280"/>
      <c r="L95" s="280"/>
      <c r="M95" s="280"/>
      <c r="N95" s="280"/>
      <c r="O95" s="280"/>
      <c r="P95" s="280"/>
      <c r="Q95" s="280"/>
      <c r="R95" s="280"/>
      <c r="S95" s="280"/>
      <c r="T95" s="280"/>
      <c r="U95" s="280"/>
      <c r="V95" s="280"/>
      <c r="W95" s="280"/>
      <c r="X95" s="280"/>
      <c r="Y95" s="280"/>
      <c r="Z95" s="280"/>
      <c r="AA95" s="280"/>
      <c r="AB95" s="280"/>
      <c r="AC95" s="280"/>
      <c r="AD95" s="280"/>
      <c r="AE95" s="280"/>
      <c r="AF95" s="280"/>
      <c r="AG95" s="281">
        <f>'SO.01 - Úprava profilu ná...'!J30</f>
        <v>0</v>
      </c>
      <c r="AH95" s="282"/>
      <c r="AI95" s="282"/>
      <c r="AJ95" s="282"/>
      <c r="AK95" s="282"/>
      <c r="AL95" s="282"/>
      <c r="AM95" s="282"/>
      <c r="AN95" s="281">
        <f>SUM(AG95,AT95)</f>
        <v>0</v>
      </c>
      <c r="AO95" s="282"/>
      <c r="AP95" s="282"/>
      <c r="AQ95" s="98" t="s">
        <v>80</v>
      </c>
      <c r="AR95" s="99"/>
      <c r="AS95" s="100">
        <v>0</v>
      </c>
      <c r="AT95" s="101">
        <f>ROUND(SUM(AV95:AW95),2)</f>
        <v>0</v>
      </c>
      <c r="AU95" s="102">
        <f>'SO.01 - Úprava profilu ná...'!P122</f>
        <v>0</v>
      </c>
      <c r="AV95" s="101">
        <f>'SO.01 - Úprava profilu ná...'!J33</f>
        <v>0</v>
      </c>
      <c r="AW95" s="101">
        <f>'SO.01 - Úprava profilu ná...'!J34</f>
        <v>0</v>
      </c>
      <c r="AX95" s="101">
        <f>'SO.01 - Úprava profilu ná...'!J35</f>
        <v>0</v>
      </c>
      <c r="AY95" s="101">
        <f>'SO.01 - Úprava profilu ná...'!J36</f>
        <v>0</v>
      </c>
      <c r="AZ95" s="101">
        <f>'SO.01 - Úprava profilu ná...'!F33</f>
        <v>0</v>
      </c>
      <c r="BA95" s="101">
        <f>'SO.01 - Úprava profilu ná...'!F34</f>
        <v>0</v>
      </c>
      <c r="BB95" s="101">
        <f>'SO.01 - Úprava profilu ná...'!F35</f>
        <v>0</v>
      </c>
      <c r="BC95" s="101">
        <f>'SO.01 - Úprava profilu ná...'!F36</f>
        <v>0</v>
      </c>
      <c r="BD95" s="103">
        <f>'SO.01 - Úprava profilu ná...'!F37</f>
        <v>0</v>
      </c>
      <c r="BT95" s="104" t="s">
        <v>81</v>
      </c>
      <c r="BV95" s="104" t="s">
        <v>75</v>
      </c>
      <c r="BW95" s="104" t="s">
        <v>82</v>
      </c>
      <c r="BX95" s="104" t="s">
        <v>5</v>
      </c>
      <c r="CL95" s="104" t="s">
        <v>1</v>
      </c>
      <c r="CM95" s="104" t="s">
        <v>83</v>
      </c>
    </row>
    <row r="96" spans="1:91" s="7" customFormat="1" ht="16.5" customHeight="1">
      <c r="A96" s="94" t="s">
        <v>77</v>
      </c>
      <c r="B96" s="95"/>
      <c r="C96" s="96"/>
      <c r="D96" s="280" t="s">
        <v>84</v>
      </c>
      <c r="E96" s="280"/>
      <c r="F96" s="280"/>
      <c r="G96" s="280"/>
      <c r="H96" s="280"/>
      <c r="I96" s="97"/>
      <c r="J96" s="280" t="s">
        <v>85</v>
      </c>
      <c r="K96" s="280"/>
      <c r="L96" s="280"/>
      <c r="M96" s="280"/>
      <c r="N96" s="280"/>
      <c r="O96" s="280"/>
      <c r="P96" s="280"/>
      <c r="Q96" s="280"/>
      <c r="R96" s="280"/>
      <c r="S96" s="280"/>
      <c r="T96" s="280"/>
      <c r="U96" s="280"/>
      <c r="V96" s="280"/>
      <c r="W96" s="280"/>
      <c r="X96" s="280"/>
      <c r="Y96" s="280"/>
      <c r="Z96" s="280"/>
      <c r="AA96" s="280"/>
      <c r="AB96" s="280"/>
      <c r="AC96" s="280"/>
      <c r="AD96" s="280"/>
      <c r="AE96" s="280"/>
      <c r="AF96" s="280"/>
      <c r="AG96" s="281">
        <f>'SO.02 - Stavidlo'!J30</f>
        <v>0</v>
      </c>
      <c r="AH96" s="282"/>
      <c r="AI96" s="282"/>
      <c r="AJ96" s="282"/>
      <c r="AK96" s="282"/>
      <c r="AL96" s="282"/>
      <c r="AM96" s="282"/>
      <c r="AN96" s="281">
        <f>SUM(AG96,AT96)</f>
        <v>0</v>
      </c>
      <c r="AO96" s="282"/>
      <c r="AP96" s="282"/>
      <c r="AQ96" s="98" t="s">
        <v>80</v>
      </c>
      <c r="AR96" s="99"/>
      <c r="AS96" s="100">
        <v>0</v>
      </c>
      <c r="AT96" s="101">
        <f>ROUND(SUM(AV96:AW96),2)</f>
        <v>0</v>
      </c>
      <c r="AU96" s="102">
        <f>'SO.02 - Stavidlo'!P125</f>
        <v>0</v>
      </c>
      <c r="AV96" s="101">
        <f>'SO.02 - Stavidlo'!J33</f>
        <v>0</v>
      </c>
      <c r="AW96" s="101">
        <f>'SO.02 - Stavidlo'!J34</f>
        <v>0</v>
      </c>
      <c r="AX96" s="101">
        <f>'SO.02 - Stavidlo'!J35</f>
        <v>0</v>
      </c>
      <c r="AY96" s="101">
        <f>'SO.02 - Stavidlo'!J36</f>
        <v>0</v>
      </c>
      <c r="AZ96" s="101">
        <f>'SO.02 - Stavidlo'!F33</f>
        <v>0</v>
      </c>
      <c r="BA96" s="101">
        <f>'SO.02 - Stavidlo'!F34</f>
        <v>0</v>
      </c>
      <c r="BB96" s="101">
        <f>'SO.02 - Stavidlo'!F35</f>
        <v>0</v>
      </c>
      <c r="BC96" s="101">
        <f>'SO.02 - Stavidlo'!F36</f>
        <v>0</v>
      </c>
      <c r="BD96" s="103">
        <f>'SO.02 - Stavidlo'!F37</f>
        <v>0</v>
      </c>
      <c r="BT96" s="104" t="s">
        <v>81</v>
      </c>
      <c r="BV96" s="104" t="s">
        <v>75</v>
      </c>
      <c r="BW96" s="104" t="s">
        <v>86</v>
      </c>
      <c r="BX96" s="104" t="s">
        <v>5</v>
      </c>
      <c r="CL96" s="104" t="s">
        <v>1</v>
      </c>
      <c r="CM96" s="104" t="s">
        <v>83</v>
      </c>
    </row>
    <row r="97" spans="1:91" s="7" customFormat="1" ht="16.5" customHeight="1">
      <c r="A97" s="94" t="s">
        <v>77</v>
      </c>
      <c r="B97" s="95"/>
      <c r="C97" s="96"/>
      <c r="D97" s="280" t="s">
        <v>87</v>
      </c>
      <c r="E97" s="280"/>
      <c r="F97" s="280"/>
      <c r="G97" s="280"/>
      <c r="H97" s="280"/>
      <c r="I97" s="97"/>
      <c r="J97" s="280" t="s">
        <v>88</v>
      </c>
      <c r="K97" s="280"/>
      <c r="L97" s="280"/>
      <c r="M97" s="280"/>
      <c r="N97" s="280"/>
      <c r="O97" s="280"/>
      <c r="P97" s="280"/>
      <c r="Q97" s="280"/>
      <c r="R97" s="280"/>
      <c r="S97" s="280"/>
      <c r="T97" s="280"/>
      <c r="U97" s="280"/>
      <c r="V97" s="280"/>
      <c r="W97" s="280"/>
      <c r="X97" s="280"/>
      <c r="Y97" s="280"/>
      <c r="Z97" s="280"/>
      <c r="AA97" s="280"/>
      <c r="AB97" s="280"/>
      <c r="AC97" s="280"/>
      <c r="AD97" s="280"/>
      <c r="AE97" s="280"/>
      <c r="AF97" s="280"/>
      <c r="AG97" s="281">
        <f>'SO.03 - Opěrná zeď'!J30</f>
        <v>0</v>
      </c>
      <c r="AH97" s="282"/>
      <c r="AI97" s="282"/>
      <c r="AJ97" s="282"/>
      <c r="AK97" s="282"/>
      <c r="AL97" s="282"/>
      <c r="AM97" s="282"/>
      <c r="AN97" s="281">
        <f>SUM(AG97,AT97)</f>
        <v>0</v>
      </c>
      <c r="AO97" s="282"/>
      <c r="AP97" s="282"/>
      <c r="AQ97" s="98" t="s">
        <v>80</v>
      </c>
      <c r="AR97" s="99"/>
      <c r="AS97" s="100">
        <v>0</v>
      </c>
      <c r="AT97" s="101">
        <f>ROUND(SUM(AV97:AW97),2)</f>
        <v>0</v>
      </c>
      <c r="AU97" s="102">
        <f>'SO.03 - Opěrná zeď'!P125</f>
        <v>0</v>
      </c>
      <c r="AV97" s="101">
        <f>'SO.03 - Opěrná zeď'!J33</f>
        <v>0</v>
      </c>
      <c r="AW97" s="101">
        <f>'SO.03 - Opěrná zeď'!J34</f>
        <v>0</v>
      </c>
      <c r="AX97" s="101">
        <f>'SO.03 - Opěrná zeď'!J35</f>
        <v>0</v>
      </c>
      <c r="AY97" s="101">
        <f>'SO.03 - Opěrná zeď'!J36</f>
        <v>0</v>
      </c>
      <c r="AZ97" s="101">
        <f>'SO.03 - Opěrná zeď'!F33</f>
        <v>0</v>
      </c>
      <c r="BA97" s="101">
        <f>'SO.03 - Opěrná zeď'!F34</f>
        <v>0</v>
      </c>
      <c r="BB97" s="101">
        <f>'SO.03 - Opěrná zeď'!F35</f>
        <v>0</v>
      </c>
      <c r="BC97" s="101">
        <f>'SO.03 - Opěrná zeď'!F36</f>
        <v>0</v>
      </c>
      <c r="BD97" s="103">
        <f>'SO.03 - Opěrná zeď'!F37</f>
        <v>0</v>
      </c>
      <c r="BT97" s="104" t="s">
        <v>81</v>
      </c>
      <c r="BV97" s="104" t="s">
        <v>75</v>
      </c>
      <c r="BW97" s="104" t="s">
        <v>89</v>
      </c>
      <c r="BX97" s="104" t="s">
        <v>5</v>
      </c>
      <c r="CL97" s="104" t="s">
        <v>1</v>
      </c>
      <c r="CM97" s="104" t="s">
        <v>83</v>
      </c>
    </row>
    <row r="98" spans="1:91" s="7" customFormat="1" ht="16.5" customHeight="1">
      <c r="A98" s="94" t="s">
        <v>77</v>
      </c>
      <c r="B98" s="95"/>
      <c r="C98" s="96"/>
      <c r="D98" s="280" t="s">
        <v>90</v>
      </c>
      <c r="E98" s="280"/>
      <c r="F98" s="280"/>
      <c r="G98" s="280"/>
      <c r="H98" s="280"/>
      <c r="I98" s="97"/>
      <c r="J98" s="280" t="s">
        <v>91</v>
      </c>
      <c r="K98" s="280"/>
      <c r="L98" s="280"/>
      <c r="M98" s="280"/>
      <c r="N98" s="280"/>
      <c r="O98" s="280"/>
      <c r="P98" s="280"/>
      <c r="Q98" s="280"/>
      <c r="R98" s="280"/>
      <c r="S98" s="280"/>
      <c r="T98" s="280"/>
      <c r="U98" s="280"/>
      <c r="V98" s="280"/>
      <c r="W98" s="280"/>
      <c r="X98" s="280"/>
      <c r="Y98" s="280"/>
      <c r="Z98" s="280"/>
      <c r="AA98" s="280"/>
      <c r="AB98" s="280"/>
      <c r="AC98" s="280"/>
      <c r="AD98" s="280"/>
      <c r="AE98" s="280"/>
      <c r="AF98" s="280"/>
      <c r="AG98" s="281">
        <f>'VRN - Vedlejší rozpočtové...'!J30</f>
        <v>0</v>
      </c>
      <c r="AH98" s="282"/>
      <c r="AI98" s="282"/>
      <c r="AJ98" s="282"/>
      <c r="AK98" s="282"/>
      <c r="AL98" s="282"/>
      <c r="AM98" s="282"/>
      <c r="AN98" s="281">
        <f>SUM(AG98,AT98)</f>
        <v>0</v>
      </c>
      <c r="AO98" s="282"/>
      <c r="AP98" s="282"/>
      <c r="AQ98" s="98" t="s">
        <v>80</v>
      </c>
      <c r="AR98" s="99"/>
      <c r="AS98" s="105">
        <v>0</v>
      </c>
      <c r="AT98" s="106">
        <f>ROUND(SUM(AV98:AW98),2)</f>
        <v>0</v>
      </c>
      <c r="AU98" s="107">
        <f>'VRN - Vedlejší rozpočtové...'!P118</f>
        <v>0</v>
      </c>
      <c r="AV98" s="106">
        <f>'VRN - Vedlejší rozpočtové...'!J33</f>
        <v>0</v>
      </c>
      <c r="AW98" s="106">
        <f>'VRN - Vedlejší rozpočtové...'!J34</f>
        <v>0</v>
      </c>
      <c r="AX98" s="106">
        <f>'VRN - Vedlejší rozpočtové...'!J35</f>
        <v>0</v>
      </c>
      <c r="AY98" s="106">
        <f>'VRN - Vedlejší rozpočtové...'!J36</f>
        <v>0</v>
      </c>
      <c r="AZ98" s="106">
        <f>'VRN - Vedlejší rozpočtové...'!F33</f>
        <v>0</v>
      </c>
      <c r="BA98" s="106">
        <f>'VRN - Vedlejší rozpočtové...'!F34</f>
        <v>0</v>
      </c>
      <c r="BB98" s="106">
        <f>'VRN - Vedlejší rozpočtové...'!F35</f>
        <v>0</v>
      </c>
      <c r="BC98" s="106">
        <f>'VRN - Vedlejší rozpočtové...'!F36</f>
        <v>0</v>
      </c>
      <c r="BD98" s="108">
        <f>'VRN - Vedlejší rozpočtové...'!F37</f>
        <v>0</v>
      </c>
      <c r="BT98" s="104" t="s">
        <v>81</v>
      </c>
      <c r="BV98" s="104" t="s">
        <v>75</v>
      </c>
      <c r="BW98" s="104" t="s">
        <v>92</v>
      </c>
      <c r="BX98" s="104" t="s">
        <v>5</v>
      </c>
      <c r="CL98" s="104" t="s">
        <v>1</v>
      </c>
      <c r="CM98" s="104" t="s">
        <v>83</v>
      </c>
    </row>
    <row r="99" spans="1:91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0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pans="1:91" s="2" customFormat="1" ht="6.9" customHeight="1">
      <c r="A100" s="35"/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40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algorithmName="SHA-512" hashValue="/DKEReRb39bLFPLm3ShVicBzoO2BktlIWiHEIbA0F3bnMT+a2r+FMRvhBkPBQuwSaCz7iyKlJXhCovO5hwdLNA==" saltValue="UqnYli/SWja4D7kaOGEaPa5FJ/hrgtau25zhUinoNiok2tTUio8g0ZQtJhWV4/JmVz5+bpnWVb1Tvvtgy5MSkA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SO.01 - Úprava profilu ná...'!C2" display="/" xr:uid="{00000000-0004-0000-0000-000000000000}"/>
    <hyperlink ref="A96" location="'SO.02 - Stavidlo'!C2" display="/" xr:uid="{00000000-0004-0000-0000-000001000000}"/>
    <hyperlink ref="A97" location="'SO.03 - Opěrná zeď'!C2" display="/" xr:uid="{00000000-0004-0000-0000-000002000000}"/>
    <hyperlink ref="A98" location="'VRN - Vedlejší rozpočtové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1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AT2" s="18" t="s">
        <v>82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83</v>
      </c>
    </row>
    <row r="4" spans="1:46" s="1" customFormat="1" ht="24.9" customHeight="1">
      <c r="B4" s="21"/>
      <c r="D4" s="111" t="s">
        <v>93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05" t="str">
        <f>'Rekapitulace stavby'!K6</f>
        <v>Stavidlo na vtoku náhodnu propojující toky Křetínku a Svitavu, ř.km 0,46, Letovice</v>
      </c>
      <c r="F7" s="306"/>
      <c r="G7" s="306"/>
      <c r="H7" s="306"/>
      <c r="L7" s="21"/>
    </row>
    <row r="8" spans="1:46" s="2" customFormat="1" ht="12" customHeight="1">
      <c r="A8" s="35"/>
      <c r="B8" s="40"/>
      <c r="C8" s="35"/>
      <c r="D8" s="113" t="s">
        <v>94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7" t="s">
        <v>95</v>
      </c>
      <c r="F9" s="308"/>
      <c r="G9" s="308"/>
      <c r="H9" s="308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26. 4. 2022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9" t="str">
        <f>'Rekapitulace stavby'!E14</f>
        <v>Vyplň údaj</v>
      </c>
      <c r="F18" s="310"/>
      <c r="G18" s="310"/>
      <c r="H18" s="310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1" t="s">
        <v>1</v>
      </c>
      <c r="F27" s="311"/>
      <c r="G27" s="311"/>
      <c r="H27" s="311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33</v>
      </c>
      <c r="E30" s="35"/>
      <c r="F30" s="35"/>
      <c r="G30" s="35"/>
      <c r="H30" s="35"/>
      <c r="I30" s="35"/>
      <c r="J30" s="121">
        <f>ROUND(J122,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2" t="s">
        <v>35</v>
      </c>
      <c r="G32" s="35"/>
      <c r="H32" s="35"/>
      <c r="I32" s="122" t="s">
        <v>34</v>
      </c>
      <c r="J32" s="122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3" t="s">
        <v>37</v>
      </c>
      <c r="E33" s="113" t="s">
        <v>38</v>
      </c>
      <c r="F33" s="124">
        <f>ROUND((SUM(BE122:BE217)),  2)</f>
        <v>0</v>
      </c>
      <c r="G33" s="35"/>
      <c r="H33" s="35"/>
      <c r="I33" s="125">
        <v>0.21</v>
      </c>
      <c r="J33" s="124">
        <f>ROUND(((SUM(BE122:BE217))*I33),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3" t="s">
        <v>39</v>
      </c>
      <c r="F34" s="124">
        <f>ROUND((SUM(BF122:BF217)),  2)</f>
        <v>0</v>
      </c>
      <c r="G34" s="35"/>
      <c r="H34" s="35"/>
      <c r="I34" s="125">
        <v>0.15</v>
      </c>
      <c r="J34" s="124">
        <f>ROUND(((SUM(BF122:BF217))*I34),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3" t="s">
        <v>40</v>
      </c>
      <c r="F35" s="124">
        <f>ROUND((SUM(BG122:BG217)),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3" t="s">
        <v>41</v>
      </c>
      <c r="F36" s="124">
        <f>ROUND((SUM(BH122:BH217)),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42</v>
      </c>
      <c r="F37" s="124">
        <f>ROUND((SUM(BI122:BI217)),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43</v>
      </c>
      <c r="E39" s="128"/>
      <c r="F39" s="128"/>
      <c r="G39" s="129" t="s">
        <v>44</v>
      </c>
      <c r="H39" s="130" t="s">
        <v>45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2"/>
      <c r="D50" s="133" t="s">
        <v>46</v>
      </c>
      <c r="E50" s="134"/>
      <c r="F50" s="134"/>
      <c r="G50" s="133" t="s">
        <v>47</v>
      </c>
      <c r="H50" s="134"/>
      <c r="I50" s="134"/>
      <c r="J50" s="134"/>
      <c r="K50" s="134"/>
      <c r="L50" s="52"/>
    </row>
    <row r="51" spans="1:31" ht="10.199999999999999">
      <c r="B51" s="21"/>
      <c r="L51" s="21"/>
    </row>
    <row r="52" spans="1:31" ht="10.199999999999999">
      <c r="B52" s="21"/>
      <c r="L52" s="21"/>
    </row>
    <row r="53" spans="1:31" ht="10.199999999999999">
      <c r="B53" s="21"/>
      <c r="L53" s="21"/>
    </row>
    <row r="54" spans="1:31" ht="10.199999999999999">
      <c r="B54" s="21"/>
      <c r="L54" s="21"/>
    </row>
    <row r="55" spans="1:31" ht="10.199999999999999">
      <c r="B55" s="21"/>
      <c r="L55" s="21"/>
    </row>
    <row r="56" spans="1:31" ht="10.199999999999999">
      <c r="B56" s="21"/>
      <c r="L56" s="21"/>
    </row>
    <row r="57" spans="1:31" ht="10.199999999999999">
      <c r="B57" s="21"/>
      <c r="L57" s="21"/>
    </row>
    <row r="58" spans="1:31" ht="10.199999999999999">
      <c r="B58" s="21"/>
      <c r="L58" s="21"/>
    </row>
    <row r="59" spans="1:31" ht="10.199999999999999">
      <c r="B59" s="21"/>
      <c r="L59" s="21"/>
    </row>
    <row r="60" spans="1:31" ht="10.199999999999999">
      <c r="B60" s="21"/>
      <c r="L60" s="21"/>
    </row>
    <row r="61" spans="1:31" s="2" customFormat="1" ht="13.2">
      <c r="A61" s="35"/>
      <c r="B61" s="40"/>
      <c r="C61" s="35"/>
      <c r="D61" s="135" t="s">
        <v>48</v>
      </c>
      <c r="E61" s="136"/>
      <c r="F61" s="137" t="s">
        <v>49</v>
      </c>
      <c r="G61" s="135" t="s">
        <v>48</v>
      </c>
      <c r="H61" s="136"/>
      <c r="I61" s="136"/>
      <c r="J61" s="138" t="s">
        <v>49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.199999999999999">
      <c r="B62" s="21"/>
      <c r="L62" s="21"/>
    </row>
    <row r="63" spans="1:31" ht="10.199999999999999">
      <c r="B63" s="21"/>
      <c r="L63" s="21"/>
    </row>
    <row r="64" spans="1:31" ht="10.199999999999999">
      <c r="B64" s="21"/>
      <c r="L64" s="21"/>
    </row>
    <row r="65" spans="1:31" s="2" customFormat="1" ht="13.2">
      <c r="A65" s="35"/>
      <c r="B65" s="40"/>
      <c r="C65" s="35"/>
      <c r="D65" s="133" t="s">
        <v>50</v>
      </c>
      <c r="E65" s="139"/>
      <c r="F65" s="139"/>
      <c r="G65" s="133" t="s">
        <v>51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.199999999999999">
      <c r="B66" s="21"/>
      <c r="L66" s="21"/>
    </row>
    <row r="67" spans="1:31" ht="10.199999999999999">
      <c r="B67" s="21"/>
      <c r="L67" s="21"/>
    </row>
    <row r="68" spans="1:31" ht="10.199999999999999">
      <c r="B68" s="21"/>
      <c r="L68" s="21"/>
    </row>
    <row r="69" spans="1:31" ht="10.199999999999999">
      <c r="B69" s="21"/>
      <c r="L69" s="21"/>
    </row>
    <row r="70" spans="1:31" ht="10.199999999999999">
      <c r="B70" s="21"/>
      <c r="L70" s="21"/>
    </row>
    <row r="71" spans="1:31" ht="10.199999999999999">
      <c r="B71" s="21"/>
      <c r="L71" s="21"/>
    </row>
    <row r="72" spans="1:31" ht="10.199999999999999">
      <c r="B72" s="21"/>
      <c r="L72" s="21"/>
    </row>
    <row r="73" spans="1:31" ht="10.199999999999999">
      <c r="B73" s="21"/>
      <c r="L73" s="21"/>
    </row>
    <row r="74" spans="1:31" ht="10.199999999999999">
      <c r="B74" s="21"/>
      <c r="L74" s="21"/>
    </row>
    <row r="75" spans="1:31" ht="10.199999999999999">
      <c r="B75" s="21"/>
      <c r="L75" s="21"/>
    </row>
    <row r="76" spans="1:31" s="2" customFormat="1" ht="13.2">
      <c r="A76" s="35"/>
      <c r="B76" s="40"/>
      <c r="C76" s="35"/>
      <c r="D76" s="135" t="s">
        <v>48</v>
      </c>
      <c r="E76" s="136"/>
      <c r="F76" s="137" t="s">
        <v>49</v>
      </c>
      <c r="G76" s="135" t="s">
        <v>48</v>
      </c>
      <c r="H76" s="136"/>
      <c r="I76" s="136"/>
      <c r="J76" s="138" t="s">
        <v>49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96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6.25" customHeight="1">
      <c r="A85" s="35"/>
      <c r="B85" s="36"/>
      <c r="C85" s="37"/>
      <c r="D85" s="37"/>
      <c r="E85" s="312" t="str">
        <f>E7</f>
        <v>Stavidlo na vtoku náhodnu propojující toky Křetínku a Svitavu, ř.km 0,46, Letovice</v>
      </c>
      <c r="F85" s="313"/>
      <c r="G85" s="313"/>
      <c r="H85" s="31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4" t="str">
        <f>E9</f>
        <v>SO.01 - Úprava profilu náhonu a nátoku</v>
      </c>
      <c r="F87" s="314"/>
      <c r="G87" s="314"/>
      <c r="H87" s="314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26. 4. 2022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97</v>
      </c>
      <c r="D94" s="145"/>
      <c r="E94" s="145"/>
      <c r="F94" s="145"/>
      <c r="G94" s="145"/>
      <c r="H94" s="145"/>
      <c r="I94" s="145"/>
      <c r="J94" s="146" t="s">
        <v>98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47" t="s">
        <v>99</v>
      </c>
      <c r="D96" s="37"/>
      <c r="E96" s="37"/>
      <c r="F96" s="37"/>
      <c r="G96" s="37"/>
      <c r="H96" s="37"/>
      <c r="I96" s="37"/>
      <c r="J96" s="85">
        <f>J122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100</v>
      </c>
    </row>
    <row r="97" spans="1:31" s="9" customFormat="1" ht="24.9" customHeight="1">
      <c r="B97" s="148"/>
      <c r="C97" s="149"/>
      <c r="D97" s="150" t="s">
        <v>101</v>
      </c>
      <c r="E97" s="151"/>
      <c r="F97" s="151"/>
      <c r="G97" s="151"/>
      <c r="H97" s="151"/>
      <c r="I97" s="151"/>
      <c r="J97" s="152">
        <f>J123</f>
        <v>0</v>
      </c>
      <c r="K97" s="149"/>
      <c r="L97" s="153"/>
    </row>
    <row r="98" spans="1:31" s="10" customFormat="1" ht="19.95" customHeight="1">
      <c r="B98" s="154"/>
      <c r="C98" s="155"/>
      <c r="D98" s="156" t="s">
        <v>102</v>
      </c>
      <c r="E98" s="157"/>
      <c r="F98" s="157"/>
      <c r="G98" s="157"/>
      <c r="H98" s="157"/>
      <c r="I98" s="157"/>
      <c r="J98" s="158">
        <f>J124</f>
        <v>0</v>
      </c>
      <c r="K98" s="155"/>
      <c r="L98" s="159"/>
    </row>
    <row r="99" spans="1:31" s="10" customFormat="1" ht="19.95" customHeight="1">
      <c r="B99" s="154"/>
      <c r="C99" s="155"/>
      <c r="D99" s="156" t="s">
        <v>103</v>
      </c>
      <c r="E99" s="157"/>
      <c r="F99" s="157"/>
      <c r="G99" s="157"/>
      <c r="H99" s="157"/>
      <c r="I99" s="157"/>
      <c r="J99" s="158">
        <f>J179</f>
        <v>0</v>
      </c>
      <c r="K99" s="155"/>
      <c r="L99" s="159"/>
    </row>
    <row r="100" spans="1:31" s="10" customFormat="1" ht="19.95" customHeight="1">
      <c r="B100" s="154"/>
      <c r="C100" s="155"/>
      <c r="D100" s="156" t="s">
        <v>104</v>
      </c>
      <c r="E100" s="157"/>
      <c r="F100" s="157"/>
      <c r="G100" s="157"/>
      <c r="H100" s="157"/>
      <c r="I100" s="157"/>
      <c r="J100" s="158">
        <f>J205</f>
        <v>0</v>
      </c>
      <c r="K100" s="155"/>
      <c r="L100" s="159"/>
    </row>
    <row r="101" spans="1:31" s="10" customFormat="1" ht="14.85" customHeight="1">
      <c r="B101" s="154"/>
      <c r="C101" s="155"/>
      <c r="D101" s="156" t="s">
        <v>105</v>
      </c>
      <c r="E101" s="157"/>
      <c r="F101" s="157"/>
      <c r="G101" s="157"/>
      <c r="H101" s="157"/>
      <c r="I101" s="157"/>
      <c r="J101" s="158">
        <f>J206</f>
        <v>0</v>
      </c>
      <c r="K101" s="155"/>
      <c r="L101" s="159"/>
    </row>
    <row r="102" spans="1:31" s="10" customFormat="1" ht="19.95" customHeight="1">
      <c r="B102" s="154"/>
      <c r="C102" s="155"/>
      <c r="D102" s="156" t="s">
        <v>106</v>
      </c>
      <c r="E102" s="157"/>
      <c r="F102" s="157"/>
      <c r="G102" s="157"/>
      <c r="H102" s="157"/>
      <c r="I102" s="157"/>
      <c r="J102" s="158">
        <f>J215</f>
        <v>0</v>
      </c>
      <c r="K102" s="155"/>
      <c r="L102" s="159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" customHeight="1">
      <c r="A109" s="35"/>
      <c r="B109" s="36"/>
      <c r="C109" s="24" t="s">
        <v>107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26.25" customHeight="1">
      <c r="A112" s="35"/>
      <c r="B112" s="36"/>
      <c r="C112" s="37"/>
      <c r="D112" s="37"/>
      <c r="E112" s="312" t="str">
        <f>E7</f>
        <v>Stavidlo na vtoku náhodnu propojující toky Křetínku a Svitavu, ř.km 0,46, Letovice</v>
      </c>
      <c r="F112" s="313"/>
      <c r="G112" s="313"/>
      <c r="H112" s="313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94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264" t="str">
        <f>E9</f>
        <v>SO.01 - Úprava profilu náhonu a nátoku</v>
      </c>
      <c r="F114" s="314"/>
      <c r="G114" s="314"/>
      <c r="H114" s="314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20</v>
      </c>
      <c r="D116" s="37"/>
      <c r="E116" s="37"/>
      <c r="F116" s="28" t="str">
        <f>F12</f>
        <v xml:space="preserve"> </v>
      </c>
      <c r="G116" s="37"/>
      <c r="H116" s="37"/>
      <c r="I116" s="30" t="s">
        <v>22</v>
      </c>
      <c r="J116" s="67" t="str">
        <f>IF(J12="","",J12)</f>
        <v>26. 4. 2022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15" customHeight="1">
      <c r="A118" s="35"/>
      <c r="B118" s="36"/>
      <c r="C118" s="30" t="s">
        <v>24</v>
      </c>
      <c r="D118" s="37"/>
      <c r="E118" s="37"/>
      <c r="F118" s="28" t="str">
        <f>E15</f>
        <v xml:space="preserve"> </v>
      </c>
      <c r="G118" s="37"/>
      <c r="H118" s="37"/>
      <c r="I118" s="30" t="s">
        <v>29</v>
      </c>
      <c r="J118" s="33" t="str">
        <f>E21</f>
        <v xml:space="preserve"> 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15" customHeight="1">
      <c r="A119" s="35"/>
      <c r="B119" s="36"/>
      <c r="C119" s="30" t="s">
        <v>27</v>
      </c>
      <c r="D119" s="37"/>
      <c r="E119" s="37"/>
      <c r="F119" s="28" t="str">
        <f>IF(E18="","",E18)</f>
        <v>Vyplň údaj</v>
      </c>
      <c r="G119" s="37"/>
      <c r="H119" s="37"/>
      <c r="I119" s="30" t="s">
        <v>31</v>
      </c>
      <c r="J119" s="33" t="str">
        <f>E24</f>
        <v xml:space="preserve"> 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60"/>
      <c r="B121" s="161"/>
      <c r="C121" s="162" t="s">
        <v>108</v>
      </c>
      <c r="D121" s="163" t="s">
        <v>58</v>
      </c>
      <c r="E121" s="163" t="s">
        <v>54</v>
      </c>
      <c r="F121" s="163" t="s">
        <v>55</v>
      </c>
      <c r="G121" s="163" t="s">
        <v>109</v>
      </c>
      <c r="H121" s="163" t="s">
        <v>110</v>
      </c>
      <c r="I121" s="163" t="s">
        <v>111</v>
      </c>
      <c r="J121" s="163" t="s">
        <v>98</v>
      </c>
      <c r="K121" s="164" t="s">
        <v>112</v>
      </c>
      <c r="L121" s="165"/>
      <c r="M121" s="76" t="s">
        <v>1</v>
      </c>
      <c r="N121" s="77" t="s">
        <v>37</v>
      </c>
      <c r="O121" s="77" t="s">
        <v>113</v>
      </c>
      <c r="P121" s="77" t="s">
        <v>114</v>
      </c>
      <c r="Q121" s="77" t="s">
        <v>115</v>
      </c>
      <c r="R121" s="77" t="s">
        <v>116</v>
      </c>
      <c r="S121" s="77" t="s">
        <v>117</v>
      </c>
      <c r="T121" s="78" t="s">
        <v>118</v>
      </c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</row>
    <row r="122" spans="1:65" s="2" customFormat="1" ht="22.8" customHeight="1">
      <c r="A122" s="35"/>
      <c r="B122" s="36"/>
      <c r="C122" s="83" t="s">
        <v>119</v>
      </c>
      <c r="D122" s="37"/>
      <c r="E122" s="37"/>
      <c r="F122" s="37"/>
      <c r="G122" s="37"/>
      <c r="H122" s="37"/>
      <c r="I122" s="37"/>
      <c r="J122" s="166">
        <f>BK122</f>
        <v>0</v>
      </c>
      <c r="K122" s="37"/>
      <c r="L122" s="40"/>
      <c r="M122" s="79"/>
      <c r="N122" s="167"/>
      <c r="O122" s="80"/>
      <c r="P122" s="168">
        <f>P123</f>
        <v>0</v>
      </c>
      <c r="Q122" s="80"/>
      <c r="R122" s="168">
        <f>R123</f>
        <v>34.315831348000003</v>
      </c>
      <c r="S122" s="80"/>
      <c r="T122" s="169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72</v>
      </c>
      <c r="AU122" s="18" t="s">
        <v>100</v>
      </c>
      <c r="BK122" s="170">
        <f>BK123</f>
        <v>0</v>
      </c>
    </row>
    <row r="123" spans="1:65" s="12" customFormat="1" ht="25.95" customHeight="1">
      <c r="B123" s="171"/>
      <c r="C123" s="172"/>
      <c r="D123" s="173" t="s">
        <v>72</v>
      </c>
      <c r="E123" s="174" t="s">
        <v>120</v>
      </c>
      <c r="F123" s="174" t="s">
        <v>121</v>
      </c>
      <c r="G123" s="172"/>
      <c r="H123" s="172"/>
      <c r="I123" s="175"/>
      <c r="J123" s="176">
        <f>BK123</f>
        <v>0</v>
      </c>
      <c r="K123" s="172"/>
      <c r="L123" s="177"/>
      <c r="M123" s="178"/>
      <c r="N123" s="179"/>
      <c r="O123" s="179"/>
      <c r="P123" s="180">
        <f>P124+P179+P205+P215</f>
        <v>0</v>
      </c>
      <c r="Q123" s="179"/>
      <c r="R123" s="180">
        <f>R124+R179+R205+R215</f>
        <v>34.315831348000003</v>
      </c>
      <c r="S123" s="179"/>
      <c r="T123" s="181">
        <f>T124+T179+T205+T215</f>
        <v>0</v>
      </c>
      <c r="AR123" s="182" t="s">
        <v>81</v>
      </c>
      <c r="AT123" s="183" t="s">
        <v>72</v>
      </c>
      <c r="AU123" s="183" t="s">
        <v>73</v>
      </c>
      <c r="AY123" s="182" t="s">
        <v>122</v>
      </c>
      <c r="BK123" s="184">
        <f>BK124+BK179+BK205+BK215</f>
        <v>0</v>
      </c>
    </row>
    <row r="124" spans="1:65" s="12" customFormat="1" ht="22.8" customHeight="1">
      <c r="B124" s="171"/>
      <c r="C124" s="172"/>
      <c r="D124" s="173" t="s">
        <v>72</v>
      </c>
      <c r="E124" s="185" t="s">
        <v>81</v>
      </c>
      <c r="F124" s="185" t="s">
        <v>123</v>
      </c>
      <c r="G124" s="172"/>
      <c r="H124" s="172"/>
      <c r="I124" s="175"/>
      <c r="J124" s="186">
        <f>BK124</f>
        <v>0</v>
      </c>
      <c r="K124" s="172"/>
      <c r="L124" s="177"/>
      <c r="M124" s="178"/>
      <c r="N124" s="179"/>
      <c r="O124" s="179"/>
      <c r="P124" s="180">
        <f>SUM(P125:P178)</f>
        <v>0</v>
      </c>
      <c r="Q124" s="179"/>
      <c r="R124" s="180">
        <f>SUM(R125:R178)</f>
        <v>0.70233134799999997</v>
      </c>
      <c r="S124" s="179"/>
      <c r="T124" s="181">
        <f>SUM(T125:T178)</f>
        <v>0</v>
      </c>
      <c r="AR124" s="182" t="s">
        <v>81</v>
      </c>
      <c r="AT124" s="183" t="s">
        <v>72</v>
      </c>
      <c r="AU124" s="183" t="s">
        <v>81</v>
      </c>
      <c r="AY124" s="182" t="s">
        <v>122</v>
      </c>
      <c r="BK124" s="184">
        <f>SUM(BK125:BK178)</f>
        <v>0</v>
      </c>
    </row>
    <row r="125" spans="1:65" s="2" customFormat="1" ht="16.5" customHeight="1">
      <c r="A125" s="35"/>
      <c r="B125" s="36"/>
      <c r="C125" s="187" t="s">
        <v>81</v>
      </c>
      <c r="D125" s="187" t="s">
        <v>124</v>
      </c>
      <c r="E125" s="188" t="s">
        <v>125</v>
      </c>
      <c r="F125" s="189" t="s">
        <v>126</v>
      </c>
      <c r="G125" s="190" t="s">
        <v>127</v>
      </c>
      <c r="H125" s="191">
        <v>1</v>
      </c>
      <c r="I125" s="192"/>
      <c r="J125" s="193">
        <f>ROUND(I125*H125,2)</f>
        <v>0</v>
      </c>
      <c r="K125" s="189" t="s">
        <v>128</v>
      </c>
      <c r="L125" s="40"/>
      <c r="M125" s="194" t="s">
        <v>1</v>
      </c>
      <c r="N125" s="195" t="s">
        <v>38</v>
      </c>
      <c r="O125" s="72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8" t="s">
        <v>129</v>
      </c>
      <c r="AT125" s="198" t="s">
        <v>124</v>
      </c>
      <c r="AU125" s="198" t="s">
        <v>83</v>
      </c>
      <c r="AY125" s="18" t="s">
        <v>122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8" t="s">
        <v>81</v>
      </c>
      <c r="BK125" s="199">
        <f>ROUND(I125*H125,2)</f>
        <v>0</v>
      </c>
      <c r="BL125" s="18" t="s">
        <v>129</v>
      </c>
      <c r="BM125" s="198" t="s">
        <v>130</v>
      </c>
    </row>
    <row r="126" spans="1:65" s="2" customFormat="1" ht="19.2">
      <c r="A126" s="35"/>
      <c r="B126" s="36"/>
      <c r="C126" s="37"/>
      <c r="D126" s="200" t="s">
        <v>131</v>
      </c>
      <c r="E126" s="37"/>
      <c r="F126" s="201" t="s">
        <v>132</v>
      </c>
      <c r="G126" s="37"/>
      <c r="H126" s="37"/>
      <c r="I126" s="202"/>
      <c r="J126" s="37"/>
      <c r="K126" s="37"/>
      <c r="L126" s="40"/>
      <c r="M126" s="203"/>
      <c r="N126" s="204"/>
      <c r="O126" s="72"/>
      <c r="P126" s="72"/>
      <c r="Q126" s="72"/>
      <c r="R126" s="72"/>
      <c r="S126" s="72"/>
      <c r="T126" s="73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131</v>
      </c>
      <c r="AU126" s="18" t="s">
        <v>83</v>
      </c>
    </row>
    <row r="127" spans="1:65" s="2" customFormat="1" ht="16.5" customHeight="1">
      <c r="A127" s="35"/>
      <c r="B127" s="36"/>
      <c r="C127" s="187" t="s">
        <v>83</v>
      </c>
      <c r="D127" s="187" t="s">
        <v>124</v>
      </c>
      <c r="E127" s="188" t="s">
        <v>133</v>
      </c>
      <c r="F127" s="189" t="s">
        <v>134</v>
      </c>
      <c r="G127" s="190" t="s">
        <v>127</v>
      </c>
      <c r="H127" s="191">
        <v>2</v>
      </c>
      <c r="I127" s="192"/>
      <c r="J127" s="193">
        <f>ROUND(I127*H127,2)</f>
        <v>0</v>
      </c>
      <c r="K127" s="189" t="s">
        <v>128</v>
      </c>
      <c r="L127" s="40"/>
      <c r="M127" s="194" t="s">
        <v>1</v>
      </c>
      <c r="N127" s="195" t="s">
        <v>38</v>
      </c>
      <c r="O127" s="72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8" t="s">
        <v>129</v>
      </c>
      <c r="AT127" s="198" t="s">
        <v>124</v>
      </c>
      <c r="AU127" s="198" t="s">
        <v>83</v>
      </c>
      <c r="AY127" s="18" t="s">
        <v>122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8" t="s">
        <v>81</v>
      </c>
      <c r="BK127" s="199">
        <f>ROUND(I127*H127,2)</f>
        <v>0</v>
      </c>
      <c r="BL127" s="18" t="s">
        <v>129</v>
      </c>
      <c r="BM127" s="198" t="s">
        <v>135</v>
      </c>
    </row>
    <row r="128" spans="1:65" s="2" customFormat="1" ht="19.2">
      <c r="A128" s="35"/>
      <c r="B128" s="36"/>
      <c r="C128" s="37"/>
      <c r="D128" s="200" t="s">
        <v>131</v>
      </c>
      <c r="E128" s="37"/>
      <c r="F128" s="201" t="s">
        <v>136</v>
      </c>
      <c r="G128" s="37"/>
      <c r="H128" s="37"/>
      <c r="I128" s="202"/>
      <c r="J128" s="37"/>
      <c r="K128" s="37"/>
      <c r="L128" s="40"/>
      <c r="M128" s="203"/>
      <c r="N128" s="204"/>
      <c r="O128" s="72"/>
      <c r="P128" s="72"/>
      <c r="Q128" s="72"/>
      <c r="R128" s="72"/>
      <c r="S128" s="72"/>
      <c r="T128" s="73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131</v>
      </c>
      <c r="AU128" s="18" t="s">
        <v>83</v>
      </c>
    </row>
    <row r="129" spans="1:65" s="2" customFormat="1" ht="16.5" customHeight="1">
      <c r="A129" s="35"/>
      <c r="B129" s="36"/>
      <c r="C129" s="187" t="s">
        <v>137</v>
      </c>
      <c r="D129" s="187" t="s">
        <v>124</v>
      </c>
      <c r="E129" s="188" t="s">
        <v>138</v>
      </c>
      <c r="F129" s="189" t="s">
        <v>139</v>
      </c>
      <c r="G129" s="190" t="s">
        <v>127</v>
      </c>
      <c r="H129" s="191">
        <v>1</v>
      </c>
      <c r="I129" s="192"/>
      <c r="J129" s="193">
        <f>ROUND(I129*H129,2)</f>
        <v>0</v>
      </c>
      <c r="K129" s="189" t="s">
        <v>128</v>
      </c>
      <c r="L129" s="40"/>
      <c r="M129" s="194" t="s">
        <v>1</v>
      </c>
      <c r="N129" s="195" t="s">
        <v>38</v>
      </c>
      <c r="O129" s="72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8" t="s">
        <v>129</v>
      </c>
      <c r="AT129" s="198" t="s">
        <v>124</v>
      </c>
      <c r="AU129" s="198" t="s">
        <v>83</v>
      </c>
      <c r="AY129" s="18" t="s">
        <v>122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8" t="s">
        <v>81</v>
      </c>
      <c r="BK129" s="199">
        <f>ROUND(I129*H129,2)</f>
        <v>0</v>
      </c>
      <c r="BL129" s="18" t="s">
        <v>129</v>
      </c>
      <c r="BM129" s="198" t="s">
        <v>140</v>
      </c>
    </row>
    <row r="130" spans="1:65" s="2" customFormat="1" ht="19.2">
      <c r="A130" s="35"/>
      <c r="B130" s="36"/>
      <c r="C130" s="37"/>
      <c r="D130" s="200" t="s">
        <v>131</v>
      </c>
      <c r="E130" s="37"/>
      <c r="F130" s="201" t="s">
        <v>141</v>
      </c>
      <c r="G130" s="37"/>
      <c r="H130" s="37"/>
      <c r="I130" s="202"/>
      <c r="J130" s="37"/>
      <c r="K130" s="37"/>
      <c r="L130" s="40"/>
      <c r="M130" s="203"/>
      <c r="N130" s="204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131</v>
      </c>
      <c r="AU130" s="18" t="s">
        <v>83</v>
      </c>
    </row>
    <row r="131" spans="1:65" s="2" customFormat="1" ht="16.5" customHeight="1">
      <c r="A131" s="35"/>
      <c r="B131" s="36"/>
      <c r="C131" s="187" t="s">
        <v>129</v>
      </c>
      <c r="D131" s="187" t="s">
        <v>124</v>
      </c>
      <c r="E131" s="188" t="s">
        <v>142</v>
      </c>
      <c r="F131" s="189" t="s">
        <v>143</v>
      </c>
      <c r="G131" s="190" t="s">
        <v>144</v>
      </c>
      <c r="H131" s="191">
        <v>30</v>
      </c>
      <c r="I131" s="192"/>
      <c r="J131" s="193">
        <f>ROUND(I131*H131,2)</f>
        <v>0</v>
      </c>
      <c r="K131" s="189" t="s">
        <v>128</v>
      </c>
      <c r="L131" s="40"/>
      <c r="M131" s="194" t="s">
        <v>1</v>
      </c>
      <c r="N131" s="195" t="s">
        <v>38</v>
      </c>
      <c r="O131" s="72"/>
      <c r="P131" s="196">
        <f>O131*H131</f>
        <v>0</v>
      </c>
      <c r="Q131" s="196">
        <v>2.19291816E-2</v>
      </c>
      <c r="R131" s="196">
        <f>Q131*H131</f>
        <v>0.65787544799999997</v>
      </c>
      <c r="S131" s="196">
        <v>0</v>
      </c>
      <c r="T131" s="19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8" t="s">
        <v>129</v>
      </c>
      <c r="AT131" s="198" t="s">
        <v>124</v>
      </c>
      <c r="AU131" s="198" t="s">
        <v>83</v>
      </c>
      <c r="AY131" s="18" t="s">
        <v>122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8" t="s">
        <v>81</v>
      </c>
      <c r="BK131" s="199">
        <f>ROUND(I131*H131,2)</f>
        <v>0</v>
      </c>
      <c r="BL131" s="18" t="s">
        <v>129</v>
      </c>
      <c r="BM131" s="198" t="s">
        <v>145</v>
      </c>
    </row>
    <row r="132" spans="1:65" s="2" customFormat="1" ht="10.199999999999999">
      <c r="A132" s="35"/>
      <c r="B132" s="36"/>
      <c r="C132" s="37"/>
      <c r="D132" s="200" t="s">
        <v>131</v>
      </c>
      <c r="E132" s="37"/>
      <c r="F132" s="201" t="s">
        <v>146</v>
      </c>
      <c r="G132" s="37"/>
      <c r="H132" s="37"/>
      <c r="I132" s="202"/>
      <c r="J132" s="37"/>
      <c r="K132" s="37"/>
      <c r="L132" s="40"/>
      <c r="M132" s="203"/>
      <c r="N132" s="204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131</v>
      </c>
      <c r="AU132" s="18" t="s">
        <v>83</v>
      </c>
    </row>
    <row r="133" spans="1:65" s="13" customFormat="1" ht="10.199999999999999">
      <c r="B133" s="205"/>
      <c r="C133" s="206"/>
      <c r="D133" s="200" t="s">
        <v>147</v>
      </c>
      <c r="E133" s="207" t="s">
        <v>1</v>
      </c>
      <c r="F133" s="208" t="s">
        <v>148</v>
      </c>
      <c r="G133" s="206"/>
      <c r="H133" s="209">
        <v>30</v>
      </c>
      <c r="I133" s="210"/>
      <c r="J133" s="206"/>
      <c r="K133" s="206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147</v>
      </c>
      <c r="AU133" s="215" t="s">
        <v>83</v>
      </c>
      <c r="AV133" s="13" t="s">
        <v>83</v>
      </c>
      <c r="AW133" s="13" t="s">
        <v>30</v>
      </c>
      <c r="AX133" s="13" t="s">
        <v>73</v>
      </c>
      <c r="AY133" s="215" t="s">
        <v>122</v>
      </c>
    </row>
    <row r="134" spans="1:65" s="14" customFormat="1" ht="10.199999999999999">
      <c r="B134" s="216"/>
      <c r="C134" s="217"/>
      <c r="D134" s="200" t="s">
        <v>147</v>
      </c>
      <c r="E134" s="218" t="s">
        <v>1</v>
      </c>
      <c r="F134" s="219" t="s">
        <v>149</v>
      </c>
      <c r="G134" s="217"/>
      <c r="H134" s="220">
        <v>30</v>
      </c>
      <c r="I134" s="221"/>
      <c r="J134" s="217"/>
      <c r="K134" s="217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147</v>
      </c>
      <c r="AU134" s="226" t="s">
        <v>83</v>
      </c>
      <c r="AV134" s="14" t="s">
        <v>137</v>
      </c>
      <c r="AW134" s="14" t="s">
        <v>30</v>
      </c>
      <c r="AX134" s="14" t="s">
        <v>73</v>
      </c>
      <c r="AY134" s="226" t="s">
        <v>122</v>
      </c>
    </row>
    <row r="135" spans="1:65" s="15" customFormat="1" ht="10.199999999999999">
      <c r="B135" s="227"/>
      <c r="C135" s="228"/>
      <c r="D135" s="200" t="s">
        <v>147</v>
      </c>
      <c r="E135" s="229" t="s">
        <v>1</v>
      </c>
      <c r="F135" s="230" t="s">
        <v>150</v>
      </c>
      <c r="G135" s="228"/>
      <c r="H135" s="231">
        <v>30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AT135" s="237" t="s">
        <v>147</v>
      </c>
      <c r="AU135" s="237" t="s">
        <v>83</v>
      </c>
      <c r="AV135" s="15" t="s">
        <v>129</v>
      </c>
      <c r="AW135" s="15" t="s">
        <v>30</v>
      </c>
      <c r="AX135" s="15" t="s">
        <v>81</v>
      </c>
      <c r="AY135" s="237" t="s">
        <v>122</v>
      </c>
    </row>
    <row r="136" spans="1:65" s="2" customFormat="1" ht="24.15" customHeight="1">
      <c r="A136" s="35"/>
      <c r="B136" s="36"/>
      <c r="C136" s="187" t="s">
        <v>151</v>
      </c>
      <c r="D136" s="187" t="s">
        <v>124</v>
      </c>
      <c r="E136" s="188" t="s">
        <v>152</v>
      </c>
      <c r="F136" s="189" t="s">
        <v>153</v>
      </c>
      <c r="G136" s="190" t="s">
        <v>154</v>
      </c>
      <c r="H136" s="191">
        <v>1080</v>
      </c>
      <c r="I136" s="192"/>
      <c r="J136" s="193">
        <f>ROUND(I136*H136,2)</f>
        <v>0</v>
      </c>
      <c r="K136" s="189" t="s">
        <v>128</v>
      </c>
      <c r="L136" s="40"/>
      <c r="M136" s="194" t="s">
        <v>1</v>
      </c>
      <c r="N136" s="195" t="s">
        <v>38</v>
      </c>
      <c r="O136" s="72"/>
      <c r="P136" s="196">
        <f>O136*H136</f>
        <v>0</v>
      </c>
      <c r="Q136" s="196">
        <v>4.0792499999999999E-5</v>
      </c>
      <c r="R136" s="196">
        <f>Q136*H136</f>
        <v>4.4055900000000002E-2</v>
      </c>
      <c r="S136" s="196">
        <v>0</v>
      </c>
      <c r="T136" s="19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8" t="s">
        <v>129</v>
      </c>
      <c r="AT136" s="198" t="s">
        <v>124</v>
      </c>
      <c r="AU136" s="198" t="s">
        <v>83</v>
      </c>
      <c r="AY136" s="18" t="s">
        <v>122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8" t="s">
        <v>81</v>
      </c>
      <c r="BK136" s="199">
        <f>ROUND(I136*H136,2)</f>
        <v>0</v>
      </c>
      <c r="BL136" s="18" t="s">
        <v>129</v>
      </c>
      <c r="BM136" s="198" t="s">
        <v>155</v>
      </c>
    </row>
    <row r="137" spans="1:65" s="2" customFormat="1" ht="19.2">
      <c r="A137" s="35"/>
      <c r="B137" s="36"/>
      <c r="C137" s="37"/>
      <c r="D137" s="200" t="s">
        <v>131</v>
      </c>
      <c r="E137" s="37"/>
      <c r="F137" s="201" t="s">
        <v>156</v>
      </c>
      <c r="G137" s="37"/>
      <c r="H137" s="37"/>
      <c r="I137" s="202"/>
      <c r="J137" s="37"/>
      <c r="K137" s="37"/>
      <c r="L137" s="40"/>
      <c r="M137" s="203"/>
      <c r="N137" s="204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131</v>
      </c>
      <c r="AU137" s="18" t="s">
        <v>83</v>
      </c>
    </row>
    <row r="138" spans="1:65" s="13" customFormat="1" ht="10.199999999999999">
      <c r="B138" s="205"/>
      <c r="C138" s="206"/>
      <c r="D138" s="200" t="s">
        <v>147</v>
      </c>
      <c r="E138" s="207" t="s">
        <v>1</v>
      </c>
      <c r="F138" s="208" t="s">
        <v>157</v>
      </c>
      <c r="G138" s="206"/>
      <c r="H138" s="209">
        <v>1080</v>
      </c>
      <c r="I138" s="210"/>
      <c r="J138" s="206"/>
      <c r="K138" s="206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147</v>
      </c>
      <c r="AU138" s="215" t="s">
        <v>83</v>
      </c>
      <c r="AV138" s="13" t="s">
        <v>83</v>
      </c>
      <c r="AW138" s="13" t="s">
        <v>30</v>
      </c>
      <c r="AX138" s="13" t="s">
        <v>73</v>
      </c>
      <c r="AY138" s="215" t="s">
        <v>122</v>
      </c>
    </row>
    <row r="139" spans="1:65" s="14" customFormat="1" ht="10.199999999999999">
      <c r="B139" s="216"/>
      <c r="C139" s="217"/>
      <c r="D139" s="200" t="s">
        <v>147</v>
      </c>
      <c r="E139" s="218" t="s">
        <v>1</v>
      </c>
      <c r="F139" s="219" t="s">
        <v>158</v>
      </c>
      <c r="G139" s="217"/>
      <c r="H139" s="220">
        <v>1080</v>
      </c>
      <c r="I139" s="221"/>
      <c r="J139" s="217"/>
      <c r="K139" s="217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147</v>
      </c>
      <c r="AU139" s="226" t="s">
        <v>83</v>
      </c>
      <c r="AV139" s="14" t="s">
        <v>137</v>
      </c>
      <c r="AW139" s="14" t="s">
        <v>30</v>
      </c>
      <c r="AX139" s="14" t="s">
        <v>73</v>
      </c>
      <c r="AY139" s="226" t="s">
        <v>122</v>
      </c>
    </row>
    <row r="140" spans="1:65" s="15" customFormat="1" ht="10.199999999999999">
      <c r="B140" s="227"/>
      <c r="C140" s="228"/>
      <c r="D140" s="200" t="s">
        <v>147</v>
      </c>
      <c r="E140" s="229" t="s">
        <v>1</v>
      </c>
      <c r="F140" s="230" t="s">
        <v>150</v>
      </c>
      <c r="G140" s="228"/>
      <c r="H140" s="231">
        <v>1080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AT140" s="237" t="s">
        <v>147</v>
      </c>
      <c r="AU140" s="237" t="s">
        <v>83</v>
      </c>
      <c r="AV140" s="15" t="s">
        <v>129</v>
      </c>
      <c r="AW140" s="15" t="s">
        <v>30</v>
      </c>
      <c r="AX140" s="15" t="s">
        <v>81</v>
      </c>
      <c r="AY140" s="237" t="s">
        <v>122</v>
      </c>
    </row>
    <row r="141" spans="1:65" s="2" customFormat="1" ht="24.15" customHeight="1">
      <c r="A141" s="35"/>
      <c r="B141" s="36"/>
      <c r="C141" s="187" t="s">
        <v>159</v>
      </c>
      <c r="D141" s="187" t="s">
        <v>124</v>
      </c>
      <c r="E141" s="188" t="s">
        <v>160</v>
      </c>
      <c r="F141" s="189" t="s">
        <v>161</v>
      </c>
      <c r="G141" s="190" t="s">
        <v>162</v>
      </c>
      <c r="H141" s="191">
        <v>90</v>
      </c>
      <c r="I141" s="192"/>
      <c r="J141" s="193">
        <f>ROUND(I141*H141,2)</f>
        <v>0</v>
      </c>
      <c r="K141" s="189" t="s">
        <v>128</v>
      </c>
      <c r="L141" s="40"/>
      <c r="M141" s="194" t="s">
        <v>1</v>
      </c>
      <c r="N141" s="195" t="s">
        <v>38</v>
      </c>
      <c r="O141" s="72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8" t="s">
        <v>129</v>
      </c>
      <c r="AT141" s="198" t="s">
        <v>124</v>
      </c>
      <c r="AU141" s="198" t="s">
        <v>83</v>
      </c>
      <c r="AY141" s="18" t="s">
        <v>122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8" t="s">
        <v>81</v>
      </c>
      <c r="BK141" s="199">
        <f>ROUND(I141*H141,2)</f>
        <v>0</v>
      </c>
      <c r="BL141" s="18" t="s">
        <v>129</v>
      </c>
      <c r="BM141" s="198" t="s">
        <v>163</v>
      </c>
    </row>
    <row r="142" spans="1:65" s="2" customFormat="1" ht="28.8">
      <c r="A142" s="35"/>
      <c r="B142" s="36"/>
      <c r="C142" s="37"/>
      <c r="D142" s="200" t="s">
        <v>131</v>
      </c>
      <c r="E142" s="37"/>
      <c r="F142" s="201" t="s">
        <v>164</v>
      </c>
      <c r="G142" s="37"/>
      <c r="H142" s="37"/>
      <c r="I142" s="202"/>
      <c r="J142" s="37"/>
      <c r="K142" s="37"/>
      <c r="L142" s="40"/>
      <c r="M142" s="203"/>
      <c r="N142" s="204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131</v>
      </c>
      <c r="AU142" s="18" t="s">
        <v>83</v>
      </c>
    </row>
    <row r="143" spans="1:65" s="13" customFormat="1" ht="10.199999999999999">
      <c r="B143" s="205"/>
      <c r="C143" s="206"/>
      <c r="D143" s="200" t="s">
        <v>147</v>
      </c>
      <c r="E143" s="207" t="s">
        <v>1</v>
      </c>
      <c r="F143" s="208" t="s">
        <v>165</v>
      </c>
      <c r="G143" s="206"/>
      <c r="H143" s="209">
        <v>90</v>
      </c>
      <c r="I143" s="210"/>
      <c r="J143" s="206"/>
      <c r="K143" s="206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147</v>
      </c>
      <c r="AU143" s="215" t="s">
        <v>83</v>
      </c>
      <c r="AV143" s="13" t="s">
        <v>83</v>
      </c>
      <c r="AW143" s="13" t="s">
        <v>30</v>
      </c>
      <c r="AX143" s="13" t="s">
        <v>73</v>
      </c>
      <c r="AY143" s="215" t="s">
        <v>122</v>
      </c>
    </row>
    <row r="144" spans="1:65" s="15" customFormat="1" ht="10.199999999999999">
      <c r="B144" s="227"/>
      <c r="C144" s="228"/>
      <c r="D144" s="200" t="s">
        <v>147</v>
      </c>
      <c r="E144" s="229" t="s">
        <v>1</v>
      </c>
      <c r="F144" s="230" t="s">
        <v>150</v>
      </c>
      <c r="G144" s="228"/>
      <c r="H144" s="231">
        <v>90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AT144" s="237" t="s">
        <v>147</v>
      </c>
      <c r="AU144" s="237" t="s">
        <v>83</v>
      </c>
      <c r="AV144" s="15" t="s">
        <v>129</v>
      </c>
      <c r="AW144" s="15" t="s">
        <v>30</v>
      </c>
      <c r="AX144" s="15" t="s">
        <v>81</v>
      </c>
      <c r="AY144" s="237" t="s">
        <v>122</v>
      </c>
    </row>
    <row r="145" spans="1:65" s="2" customFormat="1" ht="33" customHeight="1">
      <c r="A145" s="35"/>
      <c r="B145" s="36"/>
      <c r="C145" s="187" t="s">
        <v>166</v>
      </c>
      <c r="D145" s="187" t="s">
        <v>124</v>
      </c>
      <c r="E145" s="188" t="s">
        <v>167</v>
      </c>
      <c r="F145" s="189" t="s">
        <v>168</v>
      </c>
      <c r="G145" s="190" t="s">
        <v>169</v>
      </c>
      <c r="H145" s="191">
        <v>22</v>
      </c>
      <c r="I145" s="192"/>
      <c r="J145" s="193">
        <f>ROUND(I145*H145,2)</f>
        <v>0</v>
      </c>
      <c r="K145" s="189" t="s">
        <v>128</v>
      </c>
      <c r="L145" s="40"/>
      <c r="M145" s="194" t="s">
        <v>1</v>
      </c>
      <c r="N145" s="195" t="s">
        <v>38</v>
      </c>
      <c r="O145" s="72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8" t="s">
        <v>129</v>
      </c>
      <c r="AT145" s="198" t="s">
        <v>124</v>
      </c>
      <c r="AU145" s="198" t="s">
        <v>83</v>
      </c>
      <c r="AY145" s="18" t="s">
        <v>122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8" t="s">
        <v>81</v>
      </c>
      <c r="BK145" s="199">
        <f>ROUND(I145*H145,2)</f>
        <v>0</v>
      </c>
      <c r="BL145" s="18" t="s">
        <v>129</v>
      </c>
      <c r="BM145" s="198" t="s">
        <v>170</v>
      </c>
    </row>
    <row r="146" spans="1:65" s="2" customFormat="1" ht="19.2">
      <c r="A146" s="35"/>
      <c r="B146" s="36"/>
      <c r="C146" s="37"/>
      <c r="D146" s="200" t="s">
        <v>131</v>
      </c>
      <c r="E146" s="37"/>
      <c r="F146" s="201" t="s">
        <v>171</v>
      </c>
      <c r="G146" s="37"/>
      <c r="H146" s="37"/>
      <c r="I146" s="202"/>
      <c r="J146" s="37"/>
      <c r="K146" s="37"/>
      <c r="L146" s="40"/>
      <c r="M146" s="203"/>
      <c r="N146" s="204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131</v>
      </c>
      <c r="AU146" s="18" t="s">
        <v>83</v>
      </c>
    </row>
    <row r="147" spans="1:65" s="13" customFormat="1" ht="10.199999999999999">
      <c r="B147" s="205"/>
      <c r="C147" s="206"/>
      <c r="D147" s="200" t="s">
        <v>147</v>
      </c>
      <c r="E147" s="207" t="s">
        <v>1</v>
      </c>
      <c r="F147" s="208" t="s">
        <v>172</v>
      </c>
      <c r="G147" s="206"/>
      <c r="H147" s="209">
        <v>22</v>
      </c>
      <c r="I147" s="210"/>
      <c r="J147" s="206"/>
      <c r="K147" s="206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147</v>
      </c>
      <c r="AU147" s="215" t="s">
        <v>83</v>
      </c>
      <c r="AV147" s="13" t="s">
        <v>83</v>
      </c>
      <c r="AW147" s="13" t="s">
        <v>30</v>
      </c>
      <c r="AX147" s="13" t="s">
        <v>73</v>
      </c>
      <c r="AY147" s="215" t="s">
        <v>122</v>
      </c>
    </row>
    <row r="148" spans="1:65" s="14" customFormat="1" ht="10.199999999999999">
      <c r="B148" s="216"/>
      <c r="C148" s="217"/>
      <c r="D148" s="200" t="s">
        <v>147</v>
      </c>
      <c r="E148" s="218" t="s">
        <v>1</v>
      </c>
      <c r="F148" s="219" t="s">
        <v>173</v>
      </c>
      <c r="G148" s="217"/>
      <c r="H148" s="220">
        <v>22</v>
      </c>
      <c r="I148" s="221"/>
      <c r="J148" s="217"/>
      <c r="K148" s="217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147</v>
      </c>
      <c r="AU148" s="226" t="s">
        <v>83</v>
      </c>
      <c r="AV148" s="14" t="s">
        <v>137</v>
      </c>
      <c r="AW148" s="14" t="s">
        <v>30</v>
      </c>
      <c r="AX148" s="14" t="s">
        <v>73</v>
      </c>
      <c r="AY148" s="226" t="s">
        <v>122</v>
      </c>
    </row>
    <row r="149" spans="1:65" s="15" customFormat="1" ht="10.199999999999999">
      <c r="B149" s="227"/>
      <c r="C149" s="228"/>
      <c r="D149" s="200" t="s">
        <v>147</v>
      </c>
      <c r="E149" s="229" t="s">
        <v>1</v>
      </c>
      <c r="F149" s="230" t="s">
        <v>150</v>
      </c>
      <c r="G149" s="228"/>
      <c r="H149" s="231">
        <v>22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AT149" s="237" t="s">
        <v>147</v>
      </c>
      <c r="AU149" s="237" t="s">
        <v>83</v>
      </c>
      <c r="AV149" s="15" t="s">
        <v>129</v>
      </c>
      <c r="AW149" s="15" t="s">
        <v>30</v>
      </c>
      <c r="AX149" s="15" t="s">
        <v>81</v>
      </c>
      <c r="AY149" s="237" t="s">
        <v>122</v>
      </c>
    </row>
    <row r="150" spans="1:65" s="2" customFormat="1" ht="37.799999999999997" customHeight="1">
      <c r="A150" s="35"/>
      <c r="B150" s="36"/>
      <c r="C150" s="187" t="s">
        <v>174</v>
      </c>
      <c r="D150" s="187" t="s">
        <v>124</v>
      </c>
      <c r="E150" s="188" t="s">
        <v>175</v>
      </c>
      <c r="F150" s="189" t="s">
        <v>176</v>
      </c>
      <c r="G150" s="190" t="s">
        <v>169</v>
      </c>
      <c r="H150" s="191">
        <v>44</v>
      </c>
      <c r="I150" s="192"/>
      <c r="J150" s="193">
        <f>ROUND(I150*H150,2)</f>
        <v>0</v>
      </c>
      <c r="K150" s="189" t="s">
        <v>128</v>
      </c>
      <c r="L150" s="40"/>
      <c r="M150" s="194" t="s">
        <v>1</v>
      </c>
      <c r="N150" s="195" t="s">
        <v>38</v>
      </c>
      <c r="O150" s="72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8" t="s">
        <v>129</v>
      </c>
      <c r="AT150" s="198" t="s">
        <v>124</v>
      </c>
      <c r="AU150" s="198" t="s">
        <v>83</v>
      </c>
      <c r="AY150" s="18" t="s">
        <v>122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8" t="s">
        <v>81</v>
      </c>
      <c r="BK150" s="199">
        <f>ROUND(I150*H150,2)</f>
        <v>0</v>
      </c>
      <c r="BL150" s="18" t="s">
        <v>129</v>
      </c>
      <c r="BM150" s="198" t="s">
        <v>177</v>
      </c>
    </row>
    <row r="151" spans="1:65" s="2" customFormat="1" ht="38.4">
      <c r="A151" s="35"/>
      <c r="B151" s="36"/>
      <c r="C151" s="37"/>
      <c r="D151" s="200" t="s">
        <v>131</v>
      </c>
      <c r="E151" s="37"/>
      <c r="F151" s="201" t="s">
        <v>178</v>
      </c>
      <c r="G151" s="37"/>
      <c r="H151" s="37"/>
      <c r="I151" s="202"/>
      <c r="J151" s="37"/>
      <c r="K151" s="37"/>
      <c r="L151" s="40"/>
      <c r="M151" s="203"/>
      <c r="N151" s="204"/>
      <c r="O151" s="72"/>
      <c r="P151" s="72"/>
      <c r="Q151" s="72"/>
      <c r="R151" s="72"/>
      <c r="S151" s="72"/>
      <c r="T151" s="73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131</v>
      </c>
      <c r="AU151" s="18" t="s">
        <v>83</v>
      </c>
    </row>
    <row r="152" spans="1:65" s="13" customFormat="1" ht="10.199999999999999">
      <c r="B152" s="205"/>
      <c r="C152" s="206"/>
      <c r="D152" s="200" t="s">
        <v>147</v>
      </c>
      <c r="E152" s="207" t="s">
        <v>1</v>
      </c>
      <c r="F152" s="208" t="s">
        <v>179</v>
      </c>
      <c r="G152" s="206"/>
      <c r="H152" s="209">
        <v>44</v>
      </c>
      <c r="I152" s="210"/>
      <c r="J152" s="206"/>
      <c r="K152" s="206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147</v>
      </c>
      <c r="AU152" s="215" t="s">
        <v>83</v>
      </c>
      <c r="AV152" s="13" t="s">
        <v>83</v>
      </c>
      <c r="AW152" s="13" t="s">
        <v>30</v>
      </c>
      <c r="AX152" s="13" t="s">
        <v>73</v>
      </c>
      <c r="AY152" s="215" t="s">
        <v>122</v>
      </c>
    </row>
    <row r="153" spans="1:65" s="14" customFormat="1" ht="20.399999999999999">
      <c r="B153" s="216"/>
      <c r="C153" s="217"/>
      <c r="D153" s="200" t="s">
        <v>147</v>
      </c>
      <c r="E153" s="218" t="s">
        <v>1</v>
      </c>
      <c r="F153" s="219" t="s">
        <v>180</v>
      </c>
      <c r="G153" s="217"/>
      <c r="H153" s="220">
        <v>44</v>
      </c>
      <c r="I153" s="221"/>
      <c r="J153" s="217"/>
      <c r="K153" s="217"/>
      <c r="L153" s="222"/>
      <c r="M153" s="223"/>
      <c r="N153" s="224"/>
      <c r="O153" s="224"/>
      <c r="P153" s="224"/>
      <c r="Q153" s="224"/>
      <c r="R153" s="224"/>
      <c r="S153" s="224"/>
      <c r="T153" s="225"/>
      <c r="AT153" s="226" t="s">
        <v>147</v>
      </c>
      <c r="AU153" s="226" t="s">
        <v>83</v>
      </c>
      <c r="AV153" s="14" t="s">
        <v>137</v>
      </c>
      <c r="AW153" s="14" t="s">
        <v>30</v>
      </c>
      <c r="AX153" s="14" t="s">
        <v>73</v>
      </c>
      <c r="AY153" s="226" t="s">
        <v>122</v>
      </c>
    </row>
    <row r="154" spans="1:65" s="15" customFormat="1" ht="10.199999999999999">
      <c r="B154" s="227"/>
      <c r="C154" s="228"/>
      <c r="D154" s="200" t="s">
        <v>147</v>
      </c>
      <c r="E154" s="229" t="s">
        <v>1</v>
      </c>
      <c r="F154" s="230" t="s">
        <v>150</v>
      </c>
      <c r="G154" s="228"/>
      <c r="H154" s="231">
        <v>44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AT154" s="237" t="s">
        <v>147</v>
      </c>
      <c r="AU154" s="237" t="s">
        <v>83</v>
      </c>
      <c r="AV154" s="15" t="s">
        <v>129</v>
      </c>
      <c r="AW154" s="15" t="s">
        <v>30</v>
      </c>
      <c r="AX154" s="15" t="s">
        <v>81</v>
      </c>
      <c r="AY154" s="237" t="s">
        <v>122</v>
      </c>
    </row>
    <row r="155" spans="1:65" s="2" customFormat="1" ht="24.15" customHeight="1">
      <c r="A155" s="35"/>
      <c r="B155" s="36"/>
      <c r="C155" s="187" t="s">
        <v>181</v>
      </c>
      <c r="D155" s="187" t="s">
        <v>124</v>
      </c>
      <c r="E155" s="188" t="s">
        <v>182</v>
      </c>
      <c r="F155" s="189" t="s">
        <v>183</v>
      </c>
      <c r="G155" s="190" t="s">
        <v>169</v>
      </c>
      <c r="H155" s="191">
        <v>22</v>
      </c>
      <c r="I155" s="192"/>
      <c r="J155" s="193">
        <f>ROUND(I155*H155,2)</f>
        <v>0</v>
      </c>
      <c r="K155" s="189" t="s">
        <v>128</v>
      </c>
      <c r="L155" s="40"/>
      <c r="M155" s="194" t="s">
        <v>1</v>
      </c>
      <c r="N155" s="195" t="s">
        <v>38</v>
      </c>
      <c r="O155" s="72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8" t="s">
        <v>129</v>
      </c>
      <c r="AT155" s="198" t="s">
        <v>124</v>
      </c>
      <c r="AU155" s="198" t="s">
        <v>83</v>
      </c>
      <c r="AY155" s="18" t="s">
        <v>122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8" t="s">
        <v>81</v>
      </c>
      <c r="BK155" s="199">
        <f>ROUND(I155*H155,2)</f>
        <v>0</v>
      </c>
      <c r="BL155" s="18" t="s">
        <v>129</v>
      </c>
      <c r="BM155" s="198" t="s">
        <v>184</v>
      </c>
    </row>
    <row r="156" spans="1:65" s="2" customFormat="1" ht="28.8">
      <c r="A156" s="35"/>
      <c r="B156" s="36"/>
      <c r="C156" s="37"/>
      <c r="D156" s="200" t="s">
        <v>131</v>
      </c>
      <c r="E156" s="37"/>
      <c r="F156" s="201" t="s">
        <v>185</v>
      </c>
      <c r="G156" s="37"/>
      <c r="H156" s="37"/>
      <c r="I156" s="202"/>
      <c r="J156" s="37"/>
      <c r="K156" s="37"/>
      <c r="L156" s="40"/>
      <c r="M156" s="203"/>
      <c r="N156" s="204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131</v>
      </c>
      <c r="AU156" s="18" t="s">
        <v>83</v>
      </c>
    </row>
    <row r="157" spans="1:65" s="13" customFormat="1" ht="10.199999999999999">
      <c r="B157" s="205"/>
      <c r="C157" s="206"/>
      <c r="D157" s="200" t="s">
        <v>147</v>
      </c>
      <c r="E157" s="207" t="s">
        <v>1</v>
      </c>
      <c r="F157" s="208" t="s">
        <v>186</v>
      </c>
      <c r="G157" s="206"/>
      <c r="H157" s="209">
        <v>22</v>
      </c>
      <c r="I157" s="210"/>
      <c r="J157" s="206"/>
      <c r="K157" s="206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147</v>
      </c>
      <c r="AU157" s="215" t="s">
        <v>83</v>
      </c>
      <c r="AV157" s="13" t="s">
        <v>83</v>
      </c>
      <c r="AW157" s="13" t="s">
        <v>30</v>
      </c>
      <c r="AX157" s="13" t="s">
        <v>73</v>
      </c>
      <c r="AY157" s="215" t="s">
        <v>122</v>
      </c>
    </row>
    <row r="158" spans="1:65" s="14" customFormat="1" ht="20.399999999999999">
      <c r="B158" s="216"/>
      <c r="C158" s="217"/>
      <c r="D158" s="200" t="s">
        <v>147</v>
      </c>
      <c r="E158" s="218" t="s">
        <v>1</v>
      </c>
      <c r="F158" s="219" t="s">
        <v>187</v>
      </c>
      <c r="G158" s="217"/>
      <c r="H158" s="220">
        <v>22</v>
      </c>
      <c r="I158" s="221"/>
      <c r="J158" s="217"/>
      <c r="K158" s="217"/>
      <c r="L158" s="222"/>
      <c r="M158" s="223"/>
      <c r="N158" s="224"/>
      <c r="O158" s="224"/>
      <c r="P158" s="224"/>
      <c r="Q158" s="224"/>
      <c r="R158" s="224"/>
      <c r="S158" s="224"/>
      <c r="T158" s="225"/>
      <c r="AT158" s="226" t="s">
        <v>147</v>
      </c>
      <c r="AU158" s="226" t="s">
        <v>83</v>
      </c>
      <c r="AV158" s="14" t="s">
        <v>137</v>
      </c>
      <c r="AW158" s="14" t="s">
        <v>30</v>
      </c>
      <c r="AX158" s="14" t="s">
        <v>73</v>
      </c>
      <c r="AY158" s="226" t="s">
        <v>122</v>
      </c>
    </row>
    <row r="159" spans="1:65" s="15" customFormat="1" ht="10.199999999999999">
      <c r="B159" s="227"/>
      <c r="C159" s="228"/>
      <c r="D159" s="200" t="s">
        <v>147</v>
      </c>
      <c r="E159" s="229" t="s">
        <v>1</v>
      </c>
      <c r="F159" s="230" t="s">
        <v>150</v>
      </c>
      <c r="G159" s="228"/>
      <c r="H159" s="231">
        <v>22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AT159" s="237" t="s">
        <v>147</v>
      </c>
      <c r="AU159" s="237" t="s">
        <v>83</v>
      </c>
      <c r="AV159" s="15" t="s">
        <v>129</v>
      </c>
      <c r="AW159" s="15" t="s">
        <v>30</v>
      </c>
      <c r="AX159" s="15" t="s">
        <v>81</v>
      </c>
      <c r="AY159" s="237" t="s">
        <v>122</v>
      </c>
    </row>
    <row r="160" spans="1:65" s="2" customFormat="1" ht="24.15" customHeight="1">
      <c r="A160" s="35"/>
      <c r="B160" s="36"/>
      <c r="C160" s="187" t="s">
        <v>188</v>
      </c>
      <c r="D160" s="187" t="s">
        <v>124</v>
      </c>
      <c r="E160" s="188" t="s">
        <v>189</v>
      </c>
      <c r="F160" s="189" t="s">
        <v>190</v>
      </c>
      <c r="G160" s="190" t="s">
        <v>191</v>
      </c>
      <c r="H160" s="191">
        <v>20</v>
      </c>
      <c r="I160" s="192"/>
      <c r="J160" s="193">
        <f>ROUND(I160*H160,2)</f>
        <v>0</v>
      </c>
      <c r="K160" s="189" t="s">
        <v>128</v>
      </c>
      <c r="L160" s="40"/>
      <c r="M160" s="194" t="s">
        <v>1</v>
      </c>
      <c r="N160" s="195" t="s">
        <v>38</v>
      </c>
      <c r="O160" s="72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8" t="s">
        <v>129</v>
      </c>
      <c r="AT160" s="198" t="s">
        <v>124</v>
      </c>
      <c r="AU160" s="198" t="s">
        <v>83</v>
      </c>
      <c r="AY160" s="18" t="s">
        <v>122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8" t="s">
        <v>81</v>
      </c>
      <c r="BK160" s="199">
        <f>ROUND(I160*H160,2)</f>
        <v>0</v>
      </c>
      <c r="BL160" s="18" t="s">
        <v>129</v>
      </c>
      <c r="BM160" s="198" t="s">
        <v>192</v>
      </c>
    </row>
    <row r="161" spans="1:65" s="2" customFormat="1" ht="28.8">
      <c r="A161" s="35"/>
      <c r="B161" s="36"/>
      <c r="C161" s="37"/>
      <c r="D161" s="200" t="s">
        <v>131</v>
      </c>
      <c r="E161" s="37"/>
      <c r="F161" s="201" t="s">
        <v>193</v>
      </c>
      <c r="G161" s="37"/>
      <c r="H161" s="37"/>
      <c r="I161" s="202"/>
      <c r="J161" s="37"/>
      <c r="K161" s="37"/>
      <c r="L161" s="40"/>
      <c r="M161" s="203"/>
      <c r="N161" s="204"/>
      <c r="O161" s="72"/>
      <c r="P161" s="72"/>
      <c r="Q161" s="72"/>
      <c r="R161" s="72"/>
      <c r="S161" s="72"/>
      <c r="T161" s="73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131</v>
      </c>
      <c r="AU161" s="18" t="s">
        <v>83</v>
      </c>
    </row>
    <row r="162" spans="1:65" s="13" customFormat="1" ht="10.199999999999999">
      <c r="B162" s="205"/>
      <c r="C162" s="206"/>
      <c r="D162" s="200" t="s">
        <v>147</v>
      </c>
      <c r="E162" s="207" t="s">
        <v>1</v>
      </c>
      <c r="F162" s="208" t="s">
        <v>194</v>
      </c>
      <c r="G162" s="206"/>
      <c r="H162" s="209">
        <v>20</v>
      </c>
      <c r="I162" s="210"/>
      <c r="J162" s="206"/>
      <c r="K162" s="206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147</v>
      </c>
      <c r="AU162" s="215" t="s">
        <v>83</v>
      </c>
      <c r="AV162" s="13" t="s">
        <v>83</v>
      </c>
      <c r="AW162" s="13" t="s">
        <v>30</v>
      </c>
      <c r="AX162" s="13" t="s">
        <v>73</v>
      </c>
      <c r="AY162" s="215" t="s">
        <v>122</v>
      </c>
    </row>
    <row r="163" spans="1:65" s="14" customFormat="1" ht="10.199999999999999">
      <c r="B163" s="216"/>
      <c r="C163" s="217"/>
      <c r="D163" s="200" t="s">
        <v>147</v>
      </c>
      <c r="E163" s="218" t="s">
        <v>1</v>
      </c>
      <c r="F163" s="219" t="s">
        <v>195</v>
      </c>
      <c r="G163" s="217"/>
      <c r="H163" s="220">
        <v>20</v>
      </c>
      <c r="I163" s="221"/>
      <c r="J163" s="217"/>
      <c r="K163" s="217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147</v>
      </c>
      <c r="AU163" s="226" t="s">
        <v>83</v>
      </c>
      <c r="AV163" s="14" t="s">
        <v>137</v>
      </c>
      <c r="AW163" s="14" t="s">
        <v>30</v>
      </c>
      <c r="AX163" s="14" t="s">
        <v>81</v>
      </c>
      <c r="AY163" s="226" t="s">
        <v>122</v>
      </c>
    </row>
    <row r="164" spans="1:65" s="2" customFormat="1" ht="16.5" customHeight="1">
      <c r="A164" s="35"/>
      <c r="B164" s="36"/>
      <c r="C164" s="238" t="s">
        <v>196</v>
      </c>
      <c r="D164" s="238" t="s">
        <v>197</v>
      </c>
      <c r="E164" s="239" t="s">
        <v>198</v>
      </c>
      <c r="F164" s="240" t="s">
        <v>199</v>
      </c>
      <c r="G164" s="241" t="s">
        <v>200</v>
      </c>
      <c r="H164" s="242">
        <v>0.4</v>
      </c>
      <c r="I164" s="243"/>
      <c r="J164" s="244">
        <f>ROUND(I164*H164,2)</f>
        <v>0</v>
      </c>
      <c r="K164" s="240" t="s">
        <v>128</v>
      </c>
      <c r="L164" s="245"/>
      <c r="M164" s="246" t="s">
        <v>1</v>
      </c>
      <c r="N164" s="247" t="s">
        <v>38</v>
      </c>
      <c r="O164" s="72"/>
      <c r="P164" s="196">
        <f>O164*H164</f>
        <v>0</v>
      </c>
      <c r="Q164" s="196">
        <v>1E-3</v>
      </c>
      <c r="R164" s="196">
        <f>Q164*H164</f>
        <v>4.0000000000000002E-4</v>
      </c>
      <c r="S164" s="196">
        <v>0</v>
      </c>
      <c r="T164" s="19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8" t="s">
        <v>174</v>
      </c>
      <c r="AT164" s="198" t="s">
        <v>197</v>
      </c>
      <c r="AU164" s="198" t="s">
        <v>83</v>
      </c>
      <c r="AY164" s="18" t="s">
        <v>122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8" t="s">
        <v>81</v>
      </c>
      <c r="BK164" s="199">
        <f>ROUND(I164*H164,2)</f>
        <v>0</v>
      </c>
      <c r="BL164" s="18" t="s">
        <v>129</v>
      </c>
      <c r="BM164" s="198" t="s">
        <v>201</v>
      </c>
    </row>
    <row r="165" spans="1:65" s="2" customFormat="1" ht="10.199999999999999">
      <c r="A165" s="35"/>
      <c r="B165" s="36"/>
      <c r="C165" s="37"/>
      <c r="D165" s="200" t="s">
        <v>131</v>
      </c>
      <c r="E165" s="37"/>
      <c r="F165" s="201" t="s">
        <v>199</v>
      </c>
      <c r="G165" s="37"/>
      <c r="H165" s="37"/>
      <c r="I165" s="202"/>
      <c r="J165" s="37"/>
      <c r="K165" s="37"/>
      <c r="L165" s="40"/>
      <c r="M165" s="203"/>
      <c r="N165" s="204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131</v>
      </c>
      <c r="AU165" s="18" t="s">
        <v>83</v>
      </c>
    </row>
    <row r="166" spans="1:65" s="13" customFormat="1" ht="10.199999999999999">
      <c r="B166" s="205"/>
      <c r="C166" s="206"/>
      <c r="D166" s="200" t="s">
        <v>147</v>
      </c>
      <c r="E166" s="206"/>
      <c r="F166" s="208" t="s">
        <v>202</v>
      </c>
      <c r="G166" s="206"/>
      <c r="H166" s="209">
        <v>0.4</v>
      </c>
      <c r="I166" s="210"/>
      <c r="J166" s="206"/>
      <c r="K166" s="206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147</v>
      </c>
      <c r="AU166" s="215" t="s">
        <v>83</v>
      </c>
      <c r="AV166" s="13" t="s">
        <v>83</v>
      </c>
      <c r="AW166" s="13" t="s">
        <v>4</v>
      </c>
      <c r="AX166" s="13" t="s">
        <v>81</v>
      </c>
      <c r="AY166" s="215" t="s">
        <v>122</v>
      </c>
    </row>
    <row r="167" spans="1:65" s="2" customFormat="1" ht="24.15" customHeight="1">
      <c r="A167" s="35"/>
      <c r="B167" s="36"/>
      <c r="C167" s="187" t="s">
        <v>203</v>
      </c>
      <c r="D167" s="187" t="s">
        <v>124</v>
      </c>
      <c r="E167" s="188" t="s">
        <v>204</v>
      </c>
      <c r="F167" s="189" t="s">
        <v>205</v>
      </c>
      <c r="G167" s="190" t="s">
        <v>191</v>
      </c>
      <c r="H167" s="191">
        <v>20</v>
      </c>
      <c r="I167" s="192"/>
      <c r="J167" s="193">
        <f>ROUND(I167*H167,2)</f>
        <v>0</v>
      </c>
      <c r="K167" s="189" t="s">
        <v>128</v>
      </c>
      <c r="L167" s="40"/>
      <c r="M167" s="194" t="s">
        <v>1</v>
      </c>
      <c r="N167" s="195" t="s">
        <v>38</v>
      </c>
      <c r="O167" s="72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8" t="s">
        <v>129</v>
      </c>
      <c r="AT167" s="198" t="s">
        <v>124</v>
      </c>
      <c r="AU167" s="198" t="s">
        <v>83</v>
      </c>
      <c r="AY167" s="18" t="s">
        <v>122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8" t="s">
        <v>81</v>
      </c>
      <c r="BK167" s="199">
        <f>ROUND(I167*H167,2)</f>
        <v>0</v>
      </c>
      <c r="BL167" s="18" t="s">
        <v>129</v>
      </c>
      <c r="BM167" s="198" t="s">
        <v>206</v>
      </c>
    </row>
    <row r="168" spans="1:65" s="2" customFormat="1" ht="19.2">
      <c r="A168" s="35"/>
      <c r="B168" s="36"/>
      <c r="C168" s="37"/>
      <c r="D168" s="200" t="s">
        <v>131</v>
      </c>
      <c r="E168" s="37"/>
      <c r="F168" s="201" t="s">
        <v>207</v>
      </c>
      <c r="G168" s="37"/>
      <c r="H168" s="37"/>
      <c r="I168" s="202"/>
      <c r="J168" s="37"/>
      <c r="K168" s="37"/>
      <c r="L168" s="40"/>
      <c r="M168" s="203"/>
      <c r="N168" s="204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131</v>
      </c>
      <c r="AU168" s="18" t="s">
        <v>83</v>
      </c>
    </row>
    <row r="169" spans="1:65" s="13" customFormat="1" ht="10.199999999999999">
      <c r="B169" s="205"/>
      <c r="C169" s="206"/>
      <c r="D169" s="200" t="s">
        <v>147</v>
      </c>
      <c r="E169" s="207" t="s">
        <v>1</v>
      </c>
      <c r="F169" s="208" t="s">
        <v>194</v>
      </c>
      <c r="G169" s="206"/>
      <c r="H169" s="209">
        <v>20</v>
      </c>
      <c r="I169" s="210"/>
      <c r="J169" s="206"/>
      <c r="K169" s="206"/>
      <c r="L169" s="211"/>
      <c r="M169" s="212"/>
      <c r="N169" s="213"/>
      <c r="O169" s="213"/>
      <c r="P169" s="213"/>
      <c r="Q169" s="213"/>
      <c r="R169" s="213"/>
      <c r="S169" s="213"/>
      <c r="T169" s="214"/>
      <c r="AT169" s="215" t="s">
        <v>147</v>
      </c>
      <c r="AU169" s="215" t="s">
        <v>83</v>
      </c>
      <c r="AV169" s="13" t="s">
        <v>83</v>
      </c>
      <c r="AW169" s="13" t="s">
        <v>30</v>
      </c>
      <c r="AX169" s="13" t="s">
        <v>73</v>
      </c>
      <c r="AY169" s="215" t="s">
        <v>122</v>
      </c>
    </row>
    <row r="170" spans="1:65" s="14" customFormat="1" ht="10.199999999999999">
      <c r="B170" s="216"/>
      <c r="C170" s="217"/>
      <c r="D170" s="200" t="s">
        <v>147</v>
      </c>
      <c r="E170" s="218" t="s">
        <v>1</v>
      </c>
      <c r="F170" s="219" t="s">
        <v>208</v>
      </c>
      <c r="G170" s="217"/>
      <c r="H170" s="220">
        <v>20</v>
      </c>
      <c r="I170" s="221"/>
      <c r="J170" s="217"/>
      <c r="K170" s="217"/>
      <c r="L170" s="222"/>
      <c r="M170" s="223"/>
      <c r="N170" s="224"/>
      <c r="O170" s="224"/>
      <c r="P170" s="224"/>
      <c r="Q170" s="224"/>
      <c r="R170" s="224"/>
      <c r="S170" s="224"/>
      <c r="T170" s="225"/>
      <c r="AT170" s="226" t="s">
        <v>147</v>
      </c>
      <c r="AU170" s="226" t="s">
        <v>83</v>
      </c>
      <c r="AV170" s="14" t="s">
        <v>137</v>
      </c>
      <c r="AW170" s="14" t="s">
        <v>30</v>
      </c>
      <c r="AX170" s="14" t="s">
        <v>73</v>
      </c>
      <c r="AY170" s="226" t="s">
        <v>122</v>
      </c>
    </row>
    <row r="171" spans="1:65" s="15" customFormat="1" ht="10.199999999999999">
      <c r="B171" s="227"/>
      <c r="C171" s="228"/>
      <c r="D171" s="200" t="s">
        <v>147</v>
      </c>
      <c r="E171" s="229" t="s">
        <v>1</v>
      </c>
      <c r="F171" s="230" t="s">
        <v>150</v>
      </c>
      <c r="G171" s="228"/>
      <c r="H171" s="231">
        <v>20</v>
      </c>
      <c r="I171" s="232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AT171" s="237" t="s">
        <v>147</v>
      </c>
      <c r="AU171" s="237" t="s">
        <v>83</v>
      </c>
      <c r="AV171" s="15" t="s">
        <v>129</v>
      </c>
      <c r="AW171" s="15" t="s">
        <v>30</v>
      </c>
      <c r="AX171" s="15" t="s">
        <v>81</v>
      </c>
      <c r="AY171" s="237" t="s">
        <v>122</v>
      </c>
    </row>
    <row r="172" spans="1:65" s="2" customFormat="1" ht="37.799999999999997" customHeight="1">
      <c r="A172" s="35"/>
      <c r="B172" s="36"/>
      <c r="C172" s="187" t="s">
        <v>209</v>
      </c>
      <c r="D172" s="187" t="s">
        <v>124</v>
      </c>
      <c r="E172" s="188" t="s">
        <v>210</v>
      </c>
      <c r="F172" s="189" t="s">
        <v>211</v>
      </c>
      <c r="G172" s="190" t="s">
        <v>212</v>
      </c>
      <c r="H172" s="191">
        <v>2</v>
      </c>
      <c r="I172" s="192"/>
      <c r="J172" s="193">
        <f>ROUND(I172*H172,2)</f>
        <v>0</v>
      </c>
      <c r="K172" s="189" t="s">
        <v>1</v>
      </c>
      <c r="L172" s="40"/>
      <c r="M172" s="194" t="s">
        <v>1</v>
      </c>
      <c r="N172" s="195" t="s">
        <v>38</v>
      </c>
      <c r="O172" s="72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8" t="s">
        <v>129</v>
      </c>
      <c r="AT172" s="198" t="s">
        <v>124</v>
      </c>
      <c r="AU172" s="198" t="s">
        <v>83</v>
      </c>
      <c r="AY172" s="18" t="s">
        <v>122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8" t="s">
        <v>81</v>
      </c>
      <c r="BK172" s="199">
        <f>ROUND(I172*H172,2)</f>
        <v>0</v>
      </c>
      <c r="BL172" s="18" t="s">
        <v>129</v>
      </c>
      <c r="BM172" s="198" t="s">
        <v>213</v>
      </c>
    </row>
    <row r="173" spans="1:65" s="2" customFormat="1" ht="28.8">
      <c r="A173" s="35"/>
      <c r="B173" s="36"/>
      <c r="C173" s="37"/>
      <c r="D173" s="200" t="s">
        <v>131</v>
      </c>
      <c r="E173" s="37"/>
      <c r="F173" s="201" t="s">
        <v>214</v>
      </c>
      <c r="G173" s="37"/>
      <c r="H173" s="37"/>
      <c r="I173" s="202"/>
      <c r="J173" s="37"/>
      <c r="K173" s="37"/>
      <c r="L173" s="40"/>
      <c r="M173" s="203"/>
      <c r="N173" s="204"/>
      <c r="O173" s="72"/>
      <c r="P173" s="72"/>
      <c r="Q173" s="72"/>
      <c r="R173" s="72"/>
      <c r="S173" s="72"/>
      <c r="T173" s="73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131</v>
      </c>
      <c r="AU173" s="18" t="s">
        <v>83</v>
      </c>
    </row>
    <row r="174" spans="1:65" s="13" customFormat="1" ht="10.199999999999999">
      <c r="B174" s="205"/>
      <c r="C174" s="206"/>
      <c r="D174" s="200" t="s">
        <v>147</v>
      </c>
      <c r="E174" s="207" t="s">
        <v>1</v>
      </c>
      <c r="F174" s="208" t="s">
        <v>81</v>
      </c>
      <c r="G174" s="206"/>
      <c r="H174" s="209">
        <v>1</v>
      </c>
      <c r="I174" s="210"/>
      <c r="J174" s="206"/>
      <c r="K174" s="206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147</v>
      </c>
      <c r="AU174" s="215" t="s">
        <v>83</v>
      </c>
      <c r="AV174" s="13" t="s">
        <v>83</v>
      </c>
      <c r="AW174" s="13" t="s">
        <v>30</v>
      </c>
      <c r="AX174" s="13" t="s">
        <v>73</v>
      </c>
      <c r="AY174" s="215" t="s">
        <v>122</v>
      </c>
    </row>
    <row r="175" spans="1:65" s="14" customFormat="1" ht="10.199999999999999">
      <c r="B175" s="216"/>
      <c r="C175" s="217"/>
      <c r="D175" s="200" t="s">
        <v>147</v>
      </c>
      <c r="E175" s="218" t="s">
        <v>1</v>
      </c>
      <c r="F175" s="219" t="s">
        <v>215</v>
      </c>
      <c r="G175" s="217"/>
      <c r="H175" s="220">
        <v>1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147</v>
      </c>
      <c r="AU175" s="226" t="s">
        <v>83</v>
      </c>
      <c r="AV175" s="14" t="s">
        <v>137</v>
      </c>
      <c r="AW175" s="14" t="s">
        <v>30</v>
      </c>
      <c r="AX175" s="14" t="s">
        <v>73</v>
      </c>
      <c r="AY175" s="226" t="s">
        <v>122</v>
      </c>
    </row>
    <row r="176" spans="1:65" s="13" customFormat="1" ht="10.199999999999999">
      <c r="B176" s="205"/>
      <c r="C176" s="206"/>
      <c r="D176" s="200" t="s">
        <v>147</v>
      </c>
      <c r="E176" s="207" t="s">
        <v>1</v>
      </c>
      <c r="F176" s="208" t="s">
        <v>81</v>
      </c>
      <c r="G176" s="206"/>
      <c r="H176" s="209">
        <v>1</v>
      </c>
      <c r="I176" s="210"/>
      <c r="J176" s="206"/>
      <c r="K176" s="206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147</v>
      </c>
      <c r="AU176" s="215" t="s">
        <v>83</v>
      </c>
      <c r="AV176" s="13" t="s">
        <v>83</v>
      </c>
      <c r="AW176" s="13" t="s">
        <v>30</v>
      </c>
      <c r="AX176" s="13" t="s">
        <v>73</v>
      </c>
      <c r="AY176" s="215" t="s">
        <v>122</v>
      </c>
    </row>
    <row r="177" spans="1:65" s="14" customFormat="1" ht="10.199999999999999">
      <c r="B177" s="216"/>
      <c r="C177" s="217"/>
      <c r="D177" s="200" t="s">
        <v>147</v>
      </c>
      <c r="E177" s="218" t="s">
        <v>1</v>
      </c>
      <c r="F177" s="219" t="s">
        <v>216</v>
      </c>
      <c r="G177" s="217"/>
      <c r="H177" s="220">
        <v>1</v>
      </c>
      <c r="I177" s="221"/>
      <c r="J177" s="217"/>
      <c r="K177" s="217"/>
      <c r="L177" s="222"/>
      <c r="M177" s="223"/>
      <c r="N177" s="224"/>
      <c r="O177" s="224"/>
      <c r="P177" s="224"/>
      <c r="Q177" s="224"/>
      <c r="R177" s="224"/>
      <c r="S177" s="224"/>
      <c r="T177" s="225"/>
      <c r="AT177" s="226" t="s">
        <v>147</v>
      </c>
      <c r="AU177" s="226" t="s">
        <v>83</v>
      </c>
      <c r="AV177" s="14" t="s">
        <v>137</v>
      </c>
      <c r="AW177" s="14" t="s">
        <v>30</v>
      </c>
      <c r="AX177" s="14" t="s">
        <v>73</v>
      </c>
      <c r="AY177" s="226" t="s">
        <v>122</v>
      </c>
    </row>
    <row r="178" spans="1:65" s="15" customFormat="1" ht="10.199999999999999">
      <c r="B178" s="227"/>
      <c r="C178" s="228"/>
      <c r="D178" s="200" t="s">
        <v>147</v>
      </c>
      <c r="E178" s="229" t="s">
        <v>1</v>
      </c>
      <c r="F178" s="230" t="s">
        <v>150</v>
      </c>
      <c r="G178" s="228"/>
      <c r="H178" s="231">
        <v>2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AT178" s="237" t="s">
        <v>147</v>
      </c>
      <c r="AU178" s="237" t="s">
        <v>83</v>
      </c>
      <c r="AV178" s="15" t="s">
        <v>129</v>
      </c>
      <c r="AW178" s="15" t="s">
        <v>30</v>
      </c>
      <c r="AX178" s="15" t="s">
        <v>81</v>
      </c>
      <c r="AY178" s="237" t="s">
        <v>122</v>
      </c>
    </row>
    <row r="179" spans="1:65" s="12" customFormat="1" ht="22.8" customHeight="1">
      <c r="B179" s="171"/>
      <c r="C179" s="172"/>
      <c r="D179" s="173" t="s">
        <v>72</v>
      </c>
      <c r="E179" s="185" t="s">
        <v>129</v>
      </c>
      <c r="F179" s="185" t="s">
        <v>217</v>
      </c>
      <c r="G179" s="172"/>
      <c r="H179" s="172"/>
      <c r="I179" s="175"/>
      <c r="J179" s="186">
        <f>BK179</f>
        <v>0</v>
      </c>
      <c r="K179" s="172"/>
      <c r="L179" s="177"/>
      <c r="M179" s="178"/>
      <c r="N179" s="179"/>
      <c r="O179" s="179"/>
      <c r="P179" s="180">
        <f>SUM(P180:P204)</f>
        <v>0</v>
      </c>
      <c r="Q179" s="179"/>
      <c r="R179" s="180">
        <f>SUM(R180:R204)</f>
        <v>33.613500000000002</v>
      </c>
      <c r="S179" s="179"/>
      <c r="T179" s="181">
        <f>SUM(T180:T204)</f>
        <v>0</v>
      </c>
      <c r="AR179" s="182" t="s">
        <v>81</v>
      </c>
      <c r="AT179" s="183" t="s">
        <v>72</v>
      </c>
      <c r="AU179" s="183" t="s">
        <v>81</v>
      </c>
      <c r="AY179" s="182" t="s">
        <v>122</v>
      </c>
      <c r="BK179" s="184">
        <f>SUM(BK180:BK204)</f>
        <v>0</v>
      </c>
    </row>
    <row r="180" spans="1:65" s="2" customFormat="1" ht="24.15" customHeight="1">
      <c r="A180" s="35"/>
      <c r="B180" s="36"/>
      <c r="C180" s="187" t="s">
        <v>218</v>
      </c>
      <c r="D180" s="187" t="s">
        <v>124</v>
      </c>
      <c r="E180" s="188" t="s">
        <v>219</v>
      </c>
      <c r="F180" s="189" t="s">
        <v>220</v>
      </c>
      <c r="G180" s="190" t="s">
        <v>169</v>
      </c>
      <c r="H180" s="191">
        <v>3.24</v>
      </c>
      <c r="I180" s="192"/>
      <c r="J180" s="193">
        <f>ROUND(I180*H180,2)</f>
        <v>0</v>
      </c>
      <c r="K180" s="189" t="s">
        <v>128</v>
      </c>
      <c r="L180" s="40"/>
      <c r="M180" s="194" t="s">
        <v>1</v>
      </c>
      <c r="N180" s="195" t="s">
        <v>38</v>
      </c>
      <c r="O180" s="72"/>
      <c r="P180" s="196">
        <f>O180*H180</f>
        <v>0</v>
      </c>
      <c r="Q180" s="196">
        <v>1.7535000000000001</v>
      </c>
      <c r="R180" s="196">
        <f>Q180*H180</f>
        <v>5.6813400000000005</v>
      </c>
      <c r="S180" s="196">
        <v>0</v>
      </c>
      <c r="T180" s="19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8" t="s">
        <v>129</v>
      </c>
      <c r="AT180" s="198" t="s">
        <v>124</v>
      </c>
      <c r="AU180" s="198" t="s">
        <v>83</v>
      </c>
      <c r="AY180" s="18" t="s">
        <v>122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8" t="s">
        <v>81</v>
      </c>
      <c r="BK180" s="199">
        <f>ROUND(I180*H180,2)</f>
        <v>0</v>
      </c>
      <c r="BL180" s="18" t="s">
        <v>129</v>
      </c>
      <c r="BM180" s="198" t="s">
        <v>221</v>
      </c>
    </row>
    <row r="181" spans="1:65" s="2" customFormat="1" ht="19.2">
      <c r="A181" s="35"/>
      <c r="B181" s="36"/>
      <c r="C181" s="37"/>
      <c r="D181" s="200" t="s">
        <v>131</v>
      </c>
      <c r="E181" s="37"/>
      <c r="F181" s="201" t="s">
        <v>222</v>
      </c>
      <c r="G181" s="37"/>
      <c r="H181" s="37"/>
      <c r="I181" s="202"/>
      <c r="J181" s="37"/>
      <c r="K181" s="37"/>
      <c r="L181" s="40"/>
      <c r="M181" s="203"/>
      <c r="N181" s="204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131</v>
      </c>
      <c r="AU181" s="18" t="s">
        <v>83</v>
      </c>
    </row>
    <row r="182" spans="1:65" s="13" customFormat="1" ht="10.199999999999999">
      <c r="B182" s="205"/>
      <c r="C182" s="206"/>
      <c r="D182" s="200" t="s">
        <v>147</v>
      </c>
      <c r="E182" s="207" t="s">
        <v>1</v>
      </c>
      <c r="F182" s="208" t="s">
        <v>223</v>
      </c>
      <c r="G182" s="206"/>
      <c r="H182" s="209">
        <v>3.24</v>
      </c>
      <c r="I182" s="210"/>
      <c r="J182" s="206"/>
      <c r="K182" s="206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147</v>
      </c>
      <c r="AU182" s="215" t="s">
        <v>83</v>
      </c>
      <c r="AV182" s="13" t="s">
        <v>83</v>
      </c>
      <c r="AW182" s="13" t="s">
        <v>30</v>
      </c>
      <c r="AX182" s="13" t="s">
        <v>73</v>
      </c>
      <c r="AY182" s="215" t="s">
        <v>122</v>
      </c>
    </row>
    <row r="183" spans="1:65" s="14" customFormat="1" ht="10.199999999999999">
      <c r="B183" s="216"/>
      <c r="C183" s="217"/>
      <c r="D183" s="200" t="s">
        <v>147</v>
      </c>
      <c r="E183" s="218" t="s">
        <v>1</v>
      </c>
      <c r="F183" s="219" t="s">
        <v>224</v>
      </c>
      <c r="G183" s="217"/>
      <c r="H183" s="220">
        <v>3.24</v>
      </c>
      <c r="I183" s="221"/>
      <c r="J183" s="217"/>
      <c r="K183" s="217"/>
      <c r="L183" s="222"/>
      <c r="M183" s="223"/>
      <c r="N183" s="224"/>
      <c r="O183" s="224"/>
      <c r="P183" s="224"/>
      <c r="Q183" s="224"/>
      <c r="R183" s="224"/>
      <c r="S183" s="224"/>
      <c r="T183" s="225"/>
      <c r="AT183" s="226" t="s">
        <v>147</v>
      </c>
      <c r="AU183" s="226" t="s">
        <v>83</v>
      </c>
      <c r="AV183" s="14" t="s">
        <v>137</v>
      </c>
      <c r="AW183" s="14" t="s">
        <v>30</v>
      </c>
      <c r="AX183" s="14" t="s">
        <v>73</v>
      </c>
      <c r="AY183" s="226" t="s">
        <v>122</v>
      </c>
    </row>
    <row r="184" spans="1:65" s="15" customFormat="1" ht="10.199999999999999">
      <c r="B184" s="227"/>
      <c r="C184" s="228"/>
      <c r="D184" s="200" t="s">
        <v>147</v>
      </c>
      <c r="E184" s="229" t="s">
        <v>1</v>
      </c>
      <c r="F184" s="230" t="s">
        <v>150</v>
      </c>
      <c r="G184" s="228"/>
      <c r="H184" s="231">
        <v>3.24</v>
      </c>
      <c r="I184" s="232"/>
      <c r="J184" s="228"/>
      <c r="K184" s="228"/>
      <c r="L184" s="233"/>
      <c r="M184" s="234"/>
      <c r="N184" s="235"/>
      <c r="O184" s="235"/>
      <c r="P184" s="235"/>
      <c r="Q184" s="235"/>
      <c r="R184" s="235"/>
      <c r="S184" s="235"/>
      <c r="T184" s="236"/>
      <c r="AT184" s="237" t="s">
        <v>147</v>
      </c>
      <c r="AU184" s="237" t="s">
        <v>83</v>
      </c>
      <c r="AV184" s="15" t="s">
        <v>129</v>
      </c>
      <c r="AW184" s="15" t="s">
        <v>30</v>
      </c>
      <c r="AX184" s="15" t="s">
        <v>81</v>
      </c>
      <c r="AY184" s="237" t="s">
        <v>122</v>
      </c>
    </row>
    <row r="185" spans="1:65" s="2" customFormat="1" ht="33" customHeight="1">
      <c r="A185" s="35"/>
      <c r="B185" s="36"/>
      <c r="C185" s="187" t="s">
        <v>8</v>
      </c>
      <c r="D185" s="187" t="s">
        <v>124</v>
      </c>
      <c r="E185" s="188" t="s">
        <v>225</v>
      </c>
      <c r="F185" s="189" t="s">
        <v>226</v>
      </c>
      <c r="G185" s="190" t="s">
        <v>191</v>
      </c>
      <c r="H185" s="191">
        <v>38.4</v>
      </c>
      <c r="I185" s="192"/>
      <c r="J185" s="193">
        <f>ROUND(I185*H185,2)</f>
        <v>0</v>
      </c>
      <c r="K185" s="189" t="s">
        <v>128</v>
      </c>
      <c r="L185" s="40"/>
      <c r="M185" s="194" t="s">
        <v>1</v>
      </c>
      <c r="N185" s="195" t="s">
        <v>38</v>
      </c>
      <c r="O185" s="72"/>
      <c r="P185" s="196">
        <f>O185*H185</f>
        <v>0</v>
      </c>
      <c r="Q185" s="196">
        <v>1E-3</v>
      </c>
      <c r="R185" s="196">
        <f>Q185*H185</f>
        <v>3.8399999999999997E-2</v>
      </c>
      <c r="S185" s="196">
        <v>0</v>
      </c>
      <c r="T185" s="19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8" t="s">
        <v>129</v>
      </c>
      <c r="AT185" s="198" t="s">
        <v>124</v>
      </c>
      <c r="AU185" s="198" t="s">
        <v>83</v>
      </c>
      <c r="AY185" s="18" t="s">
        <v>122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18" t="s">
        <v>81</v>
      </c>
      <c r="BK185" s="199">
        <f>ROUND(I185*H185,2)</f>
        <v>0</v>
      </c>
      <c r="BL185" s="18" t="s">
        <v>129</v>
      </c>
      <c r="BM185" s="198" t="s">
        <v>227</v>
      </c>
    </row>
    <row r="186" spans="1:65" s="2" customFormat="1" ht="19.2">
      <c r="A186" s="35"/>
      <c r="B186" s="36"/>
      <c r="C186" s="37"/>
      <c r="D186" s="200" t="s">
        <v>131</v>
      </c>
      <c r="E186" s="37"/>
      <c r="F186" s="201" t="s">
        <v>228</v>
      </c>
      <c r="G186" s="37"/>
      <c r="H186" s="37"/>
      <c r="I186" s="202"/>
      <c r="J186" s="37"/>
      <c r="K186" s="37"/>
      <c r="L186" s="40"/>
      <c r="M186" s="203"/>
      <c r="N186" s="204"/>
      <c r="O186" s="72"/>
      <c r="P186" s="72"/>
      <c r="Q186" s="72"/>
      <c r="R186" s="72"/>
      <c r="S186" s="72"/>
      <c r="T186" s="73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131</v>
      </c>
      <c r="AU186" s="18" t="s">
        <v>83</v>
      </c>
    </row>
    <row r="187" spans="1:65" s="13" customFormat="1" ht="10.199999999999999">
      <c r="B187" s="205"/>
      <c r="C187" s="206"/>
      <c r="D187" s="200" t="s">
        <v>147</v>
      </c>
      <c r="E187" s="207" t="s">
        <v>1</v>
      </c>
      <c r="F187" s="208" t="s">
        <v>229</v>
      </c>
      <c r="G187" s="206"/>
      <c r="H187" s="209">
        <v>38.4</v>
      </c>
      <c r="I187" s="210"/>
      <c r="J187" s="206"/>
      <c r="K187" s="206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147</v>
      </c>
      <c r="AU187" s="215" t="s">
        <v>83</v>
      </c>
      <c r="AV187" s="13" t="s">
        <v>83</v>
      </c>
      <c r="AW187" s="13" t="s">
        <v>30</v>
      </c>
      <c r="AX187" s="13" t="s">
        <v>73</v>
      </c>
      <c r="AY187" s="215" t="s">
        <v>122</v>
      </c>
    </row>
    <row r="188" spans="1:65" s="14" customFormat="1" ht="10.199999999999999">
      <c r="B188" s="216"/>
      <c r="C188" s="217"/>
      <c r="D188" s="200" t="s">
        <v>147</v>
      </c>
      <c r="E188" s="218" t="s">
        <v>1</v>
      </c>
      <c r="F188" s="219" t="s">
        <v>230</v>
      </c>
      <c r="G188" s="217"/>
      <c r="H188" s="220">
        <v>38.4</v>
      </c>
      <c r="I188" s="221"/>
      <c r="J188" s="217"/>
      <c r="K188" s="217"/>
      <c r="L188" s="222"/>
      <c r="M188" s="223"/>
      <c r="N188" s="224"/>
      <c r="O188" s="224"/>
      <c r="P188" s="224"/>
      <c r="Q188" s="224"/>
      <c r="R188" s="224"/>
      <c r="S188" s="224"/>
      <c r="T188" s="225"/>
      <c r="AT188" s="226" t="s">
        <v>147</v>
      </c>
      <c r="AU188" s="226" t="s">
        <v>83</v>
      </c>
      <c r="AV188" s="14" t="s">
        <v>137</v>
      </c>
      <c r="AW188" s="14" t="s">
        <v>30</v>
      </c>
      <c r="AX188" s="14" t="s">
        <v>73</v>
      </c>
      <c r="AY188" s="226" t="s">
        <v>122</v>
      </c>
    </row>
    <row r="189" spans="1:65" s="15" customFormat="1" ht="10.199999999999999">
      <c r="B189" s="227"/>
      <c r="C189" s="228"/>
      <c r="D189" s="200" t="s">
        <v>147</v>
      </c>
      <c r="E189" s="229" t="s">
        <v>1</v>
      </c>
      <c r="F189" s="230" t="s">
        <v>150</v>
      </c>
      <c r="G189" s="228"/>
      <c r="H189" s="231">
        <v>38.4</v>
      </c>
      <c r="I189" s="232"/>
      <c r="J189" s="228"/>
      <c r="K189" s="228"/>
      <c r="L189" s="233"/>
      <c r="M189" s="234"/>
      <c r="N189" s="235"/>
      <c r="O189" s="235"/>
      <c r="P189" s="235"/>
      <c r="Q189" s="235"/>
      <c r="R189" s="235"/>
      <c r="S189" s="235"/>
      <c r="T189" s="236"/>
      <c r="AT189" s="237" t="s">
        <v>147</v>
      </c>
      <c r="AU189" s="237" t="s">
        <v>83</v>
      </c>
      <c r="AV189" s="15" t="s">
        <v>129</v>
      </c>
      <c r="AW189" s="15" t="s">
        <v>30</v>
      </c>
      <c r="AX189" s="15" t="s">
        <v>81</v>
      </c>
      <c r="AY189" s="237" t="s">
        <v>122</v>
      </c>
    </row>
    <row r="190" spans="1:65" s="2" customFormat="1" ht="16.5" customHeight="1">
      <c r="A190" s="35"/>
      <c r="B190" s="36"/>
      <c r="C190" s="238" t="s">
        <v>231</v>
      </c>
      <c r="D190" s="238" t="s">
        <v>197</v>
      </c>
      <c r="E190" s="239" t="s">
        <v>232</v>
      </c>
      <c r="F190" s="240" t="s">
        <v>233</v>
      </c>
      <c r="G190" s="241" t="s">
        <v>191</v>
      </c>
      <c r="H190" s="242">
        <v>46.08</v>
      </c>
      <c r="I190" s="243"/>
      <c r="J190" s="244">
        <f>ROUND(I190*H190,2)</f>
        <v>0</v>
      </c>
      <c r="K190" s="240" t="s">
        <v>128</v>
      </c>
      <c r="L190" s="245"/>
      <c r="M190" s="246" t="s">
        <v>1</v>
      </c>
      <c r="N190" s="247" t="s">
        <v>38</v>
      </c>
      <c r="O190" s="72"/>
      <c r="P190" s="196">
        <f>O190*H190</f>
        <v>0</v>
      </c>
      <c r="Q190" s="196">
        <v>4.0000000000000002E-4</v>
      </c>
      <c r="R190" s="196">
        <f>Q190*H190</f>
        <v>1.8432E-2</v>
      </c>
      <c r="S190" s="196">
        <v>0</v>
      </c>
      <c r="T190" s="19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8" t="s">
        <v>174</v>
      </c>
      <c r="AT190" s="198" t="s">
        <v>197</v>
      </c>
      <c r="AU190" s="198" t="s">
        <v>83</v>
      </c>
      <c r="AY190" s="18" t="s">
        <v>122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8" t="s">
        <v>81</v>
      </c>
      <c r="BK190" s="199">
        <f>ROUND(I190*H190,2)</f>
        <v>0</v>
      </c>
      <c r="BL190" s="18" t="s">
        <v>129</v>
      </c>
      <c r="BM190" s="198" t="s">
        <v>234</v>
      </c>
    </row>
    <row r="191" spans="1:65" s="2" customFormat="1" ht="10.199999999999999">
      <c r="A191" s="35"/>
      <c r="B191" s="36"/>
      <c r="C191" s="37"/>
      <c r="D191" s="200" t="s">
        <v>131</v>
      </c>
      <c r="E191" s="37"/>
      <c r="F191" s="201" t="s">
        <v>233</v>
      </c>
      <c r="G191" s="37"/>
      <c r="H191" s="37"/>
      <c r="I191" s="202"/>
      <c r="J191" s="37"/>
      <c r="K191" s="37"/>
      <c r="L191" s="40"/>
      <c r="M191" s="203"/>
      <c r="N191" s="204"/>
      <c r="O191" s="72"/>
      <c r="P191" s="72"/>
      <c r="Q191" s="72"/>
      <c r="R191" s="72"/>
      <c r="S191" s="72"/>
      <c r="T191" s="73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131</v>
      </c>
      <c r="AU191" s="18" t="s">
        <v>83</v>
      </c>
    </row>
    <row r="192" spans="1:65" s="13" customFormat="1" ht="10.199999999999999">
      <c r="B192" s="205"/>
      <c r="C192" s="206"/>
      <c r="D192" s="200" t="s">
        <v>147</v>
      </c>
      <c r="E192" s="206"/>
      <c r="F192" s="208" t="s">
        <v>235</v>
      </c>
      <c r="G192" s="206"/>
      <c r="H192" s="209">
        <v>46.08</v>
      </c>
      <c r="I192" s="210"/>
      <c r="J192" s="206"/>
      <c r="K192" s="206"/>
      <c r="L192" s="211"/>
      <c r="M192" s="212"/>
      <c r="N192" s="213"/>
      <c r="O192" s="213"/>
      <c r="P192" s="213"/>
      <c r="Q192" s="213"/>
      <c r="R192" s="213"/>
      <c r="S192" s="213"/>
      <c r="T192" s="214"/>
      <c r="AT192" s="215" t="s">
        <v>147</v>
      </c>
      <c r="AU192" s="215" t="s">
        <v>83</v>
      </c>
      <c r="AV192" s="13" t="s">
        <v>83</v>
      </c>
      <c r="AW192" s="13" t="s">
        <v>4</v>
      </c>
      <c r="AX192" s="13" t="s">
        <v>81</v>
      </c>
      <c r="AY192" s="215" t="s">
        <v>122</v>
      </c>
    </row>
    <row r="193" spans="1:65" s="2" customFormat="1" ht="24.15" customHeight="1">
      <c r="A193" s="35"/>
      <c r="B193" s="36"/>
      <c r="C193" s="187" t="s">
        <v>236</v>
      </c>
      <c r="D193" s="187" t="s">
        <v>124</v>
      </c>
      <c r="E193" s="188" t="s">
        <v>237</v>
      </c>
      <c r="F193" s="189" t="s">
        <v>238</v>
      </c>
      <c r="G193" s="190" t="s">
        <v>169</v>
      </c>
      <c r="H193" s="191">
        <v>13.96</v>
      </c>
      <c r="I193" s="192"/>
      <c r="J193" s="193">
        <f>ROUND(I193*H193,2)</f>
        <v>0</v>
      </c>
      <c r="K193" s="189" t="s">
        <v>128</v>
      </c>
      <c r="L193" s="40"/>
      <c r="M193" s="194" t="s">
        <v>1</v>
      </c>
      <c r="N193" s="195" t="s">
        <v>38</v>
      </c>
      <c r="O193" s="72"/>
      <c r="P193" s="196">
        <f>O193*H193</f>
        <v>0</v>
      </c>
      <c r="Q193" s="196">
        <v>1.9967999999999999</v>
      </c>
      <c r="R193" s="196">
        <f>Q193*H193</f>
        <v>27.875328</v>
      </c>
      <c r="S193" s="196">
        <v>0</v>
      </c>
      <c r="T193" s="19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8" t="s">
        <v>129</v>
      </c>
      <c r="AT193" s="198" t="s">
        <v>124</v>
      </c>
      <c r="AU193" s="198" t="s">
        <v>83</v>
      </c>
      <c r="AY193" s="18" t="s">
        <v>122</v>
      </c>
      <c r="BE193" s="199">
        <f>IF(N193="základní",J193,0)</f>
        <v>0</v>
      </c>
      <c r="BF193" s="199">
        <f>IF(N193="snížená",J193,0)</f>
        <v>0</v>
      </c>
      <c r="BG193" s="199">
        <f>IF(N193="zákl. přenesená",J193,0)</f>
        <v>0</v>
      </c>
      <c r="BH193" s="199">
        <f>IF(N193="sníž. přenesená",J193,0)</f>
        <v>0</v>
      </c>
      <c r="BI193" s="199">
        <f>IF(N193="nulová",J193,0)</f>
        <v>0</v>
      </c>
      <c r="BJ193" s="18" t="s">
        <v>81</v>
      </c>
      <c r="BK193" s="199">
        <f>ROUND(I193*H193,2)</f>
        <v>0</v>
      </c>
      <c r="BL193" s="18" t="s">
        <v>129</v>
      </c>
      <c r="BM193" s="198" t="s">
        <v>239</v>
      </c>
    </row>
    <row r="194" spans="1:65" s="2" customFormat="1" ht="28.8">
      <c r="A194" s="35"/>
      <c r="B194" s="36"/>
      <c r="C194" s="37"/>
      <c r="D194" s="200" t="s">
        <v>131</v>
      </c>
      <c r="E194" s="37"/>
      <c r="F194" s="201" t="s">
        <v>240</v>
      </c>
      <c r="G194" s="37"/>
      <c r="H194" s="37"/>
      <c r="I194" s="202"/>
      <c r="J194" s="37"/>
      <c r="K194" s="37"/>
      <c r="L194" s="40"/>
      <c r="M194" s="203"/>
      <c r="N194" s="204"/>
      <c r="O194" s="72"/>
      <c r="P194" s="72"/>
      <c r="Q194" s="72"/>
      <c r="R194" s="72"/>
      <c r="S194" s="72"/>
      <c r="T194" s="73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131</v>
      </c>
      <c r="AU194" s="18" t="s">
        <v>83</v>
      </c>
    </row>
    <row r="195" spans="1:65" s="13" customFormat="1" ht="10.199999999999999">
      <c r="B195" s="205"/>
      <c r="C195" s="206"/>
      <c r="D195" s="200" t="s">
        <v>147</v>
      </c>
      <c r="E195" s="207" t="s">
        <v>1</v>
      </c>
      <c r="F195" s="208" t="s">
        <v>241</v>
      </c>
      <c r="G195" s="206"/>
      <c r="H195" s="209">
        <v>13.2</v>
      </c>
      <c r="I195" s="210"/>
      <c r="J195" s="206"/>
      <c r="K195" s="206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147</v>
      </c>
      <c r="AU195" s="215" t="s">
        <v>83</v>
      </c>
      <c r="AV195" s="13" t="s">
        <v>83</v>
      </c>
      <c r="AW195" s="13" t="s">
        <v>30</v>
      </c>
      <c r="AX195" s="13" t="s">
        <v>73</v>
      </c>
      <c r="AY195" s="215" t="s">
        <v>122</v>
      </c>
    </row>
    <row r="196" spans="1:65" s="14" customFormat="1" ht="10.199999999999999">
      <c r="B196" s="216"/>
      <c r="C196" s="217"/>
      <c r="D196" s="200" t="s">
        <v>147</v>
      </c>
      <c r="E196" s="218" t="s">
        <v>1</v>
      </c>
      <c r="F196" s="219" t="s">
        <v>242</v>
      </c>
      <c r="G196" s="217"/>
      <c r="H196" s="220">
        <v>13.2</v>
      </c>
      <c r="I196" s="221"/>
      <c r="J196" s="217"/>
      <c r="K196" s="217"/>
      <c r="L196" s="222"/>
      <c r="M196" s="223"/>
      <c r="N196" s="224"/>
      <c r="O196" s="224"/>
      <c r="P196" s="224"/>
      <c r="Q196" s="224"/>
      <c r="R196" s="224"/>
      <c r="S196" s="224"/>
      <c r="T196" s="225"/>
      <c r="AT196" s="226" t="s">
        <v>147</v>
      </c>
      <c r="AU196" s="226" t="s">
        <v>83</v>
      </c>
      <c r="AV196" s="14" t="s">
        <v>137</v>
      </c>
      <c r="AW196" s="14" t="s">
        <v>30</v>
      </c>
      <c r="AX196" s="14" t="s">
        <v>73</v>
      </c>
      <c r="AY196" s="226" t="s">
        <v>122</v>
      </c>
    </row>
    <row r="197" spans="1:65" s="13" customFormat="1" ht="10.199999999999999">
      <c r="B197" s="205"/>
      <c r="C197" s="206"/>
      <c r="D197" s="200" t="s">
        <v>147</v>
      </c>
      <c r="E197" s="207" t="s">
        <v>1</v>
      </c>
      <c r="F197" s="208" t="s">
        <v>243</v>
      </c>
      <c r="G197" s="206"/>
      <c r="H197" s="209">
        <v>0.76</v>
      </c>
      <c r="I197" s="210"/>
      <c r="J197" s="206"/>
      <c r="K197" s="206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147</v>
      </c>
      <c r="AU197" s="215" t="s">
        <v>83</v>
      </c>
      <c r="AV197" s="13" t="s">
        <v>83</v>
      </c>
      <c r="AW197" s="13" t="s">
        <v>30</v>
      </c>
      <c r="AX197" s="13" t="s">
        <v>73</v>
      </c>
      <c r="AY197" s="215" t="s">
        <v>122</v>
      </c>
    </row>
    <row r="198" spans="1:65" s="14" customFormat="1" ht="10.199999999999999">
      <c r="B198" s="216"/>
      <c r="C198" s="217"/>
      <c r="D198" s="200" t="s">
        <v>147</v>
      </c>
      <c r="E198" s="218" t="s">
        <v>1</v>
      </c>
      <c r="F198" s="219" t="s">
        <v>244</v>
      </c>
      <c r="G198" s="217"/>
      <c r="H198" s="220">
        <v>0.76</v>
      </c>
      <c r="I198" s="221"/>
      <c r="J198" s="217"/>
      <c r="K198" s="217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147</v>
      </c>
      <c r="AU198" s="226" t="s">
        <v>83</v>
      </c>
      <c r="AV198" s="14" t="s">
        <v>137</v>
      </c>
      <c r="AW198" s="14" t="s">
        <v>30</v>
      </c>
      <c r="AX198" s="14" t="s">
        <v>73</v>
      </c>
      <c r="AY198" s="226" t="s">
        <v>122</v>
      </c>
    </row>
    <row r="199" spans="1:65" s="15" customFormat="1" ht="10.199999999999999">
      <c r="B199" s="227"/>
      <c r="C199" s="228"/>
      <c r="D199" s="200" t="s">
        <v>147</v>
      </c>
      <c r="E199" s="229" t="s">
        <v>1</v>
      </c>
      <c r="F199" s="230" t="s">
        <v>150</v>
      </c>
      <c r="G199" s="228"/>
      <c r="H199" s="231">
        <v>13.96</v>
      </c>
      <c r="I199" s="232"/>
      <c r="J199" s="228"/>
      <c r="K199" s="228"/>
      <c r="L199" s="233"/>
      <c r="M199" s="234"/>
      <c r="N199" s="235"/>
      <c r="O199" s="235"/>
      <c r="P199" s="235"/>
      <c r="Q199" s="235"/>
      <c r="R199" s="235"/>
      <c r="S199" s="235"/>
      <c r="T199" s="236"/>
      <c r="AT199" s="237" t="s">
        <v>147</v>
      </c>
      <c r="AU199" s="237" t="s">
        <v>83</v>
      </c>
      <c r="AV199" s="15" t="s">
        <v>129</v>
      </c>
      <c r="AW199" s="15" t="s">
        <v>30</v>
      </c>
      <c r="AX199" s="15" t="s">
        <v>81</v>
      </c>
      <c r="AY199" s="237" t="s">
        <v>122</v>
      </c>
    </row>
    <row r="200" spans="1:65" s="2" customFormat="1" ht="16.5" customHeight="1">
      <c r="A200" s="35"/>
      <c r="B200" s="36"/>
      <c r="C200" s="187" t="s">
        <v>245</v>
      </c>
      <c r="D200" s="187" t="s">
        <v>124</v>
      </c>
      <c r="E200" s="188" t="s">
        <v>246</v>
      </c>
      <c r="F200" s="189" t="s">
        <v>247</v>
      </c>
      <c r="G200" s="190" t="s">
        <v>191</v>
      </c>
      <c r="H200" s="191">
        <v>35.4</v>
      </c>
      <c r="I200" s="192"/>
      <c r="J200" s="193">
        <f>ROUND(I200*H200,2)</f>
        <v>0</v>
      </c>
      <c r="K200" s="189" t="s">
        <v>128</v>
      </c>
      <c r="L200" s="40"/>
      <c r="M200" s="194" t="s">
        <v>1</v>
      </c>
      <c r="N200" s="195" t="s">
        <v>38</v>
      </c>
      <c r="O200" s="72"/>
      <c r="P200" s="196">
        <f>O200*H200</f>
        <v>0</v>
      </c>
      <c r="Q200" s="196">
        <v>0</v>
      </c>
      <c r="R200" s="196">
        <f>Q200*H200</f>
        <v>0</v>
      </c>
      <c r="S200" s="196">
        <v>0</v>
      </c>
      <c r="T200" s="19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8" t="s">
        <v>129</v>
      </c>
      <c r="AT200" s="198" t="s">
        <v>124</v>
      </c>
      <c r="AU200" s="198" t="s">
        <v>83</v>
      </c>
      <c r="AY200" s="18" t="s">
        <v>122</v>
      </c>
      <c r="BE200" s="199">
        <f>IF(N200="základní",J200,0)</f>
        <v>0</v>
      </c>
      <c r="BF200" s="199">
        <f>IF(N200="snížená",J200,0)</f>
        <v>0</v>
      </c>
      <c r="BG200" s="199">
        <f>IF(N200="zákl. přenesená",J200,0)</f>
        <v>0</v>
      </c>
      <c r="BH200" s="199">
        <f>IF(N200="sníž. přenesená",J200,0)</f>
        <v>0</v>
      </c>
      <c r="BI200" s="199">
        <f>IF(N200="nulová",J200,0)</f>
        <v>0</v>
      </c>
      <c r="BJ200" s="18" t="s">
        <v>81</v>
      </c>
      <c r="BK200" s="199">
        <f>ROUND(I200*H200,2)</f>
        <v>0</v>
      </c>
      <c r="BL200" s="18" t="s">
        <v>129</v>
      </c>
      <c r="BM200" s="198" t="s">
        <v>248</v>
      </c>
    </row>
    <row r="201" spans="1:65" s="2" customFormat="1" ht="19.2">
      <c r="A201" s="35"/>
      <c r="B201" s="36"/>
      <c r="C201" s="37"/>
      <c r="D201" s="200" t="s">
        <v>131</v>
      </c>
      <c r="E201" s="37"/>
      <c r="F201" s="201" t="s">
        <v>249</v>
      </c>
      <c r="G201" s="37"/>
      <c r="H201" s="37"/>
      <c r="I201" s="202"/>
      <c r="J201" s="37"/>
      <c r="K201" s="37"/>
      <c r="L201" s="40"/>
      <c r="M201" s="203"/>
      <c r="N201" s="204"/>
      <c r="O201" s="72"/>
      <c r="P201" s="72"/>
      <c r="Q201" s="72"/>
      <c r="R201" s="72"/>
      <c r="S201" s="72"/>
      <c r="T201" s="73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131</v>
      </c>
      <c r="AU201" s="18" t="s">
        <v>83</v>
      </c>
    </row>
    <row r="202" spans="1:65" s="13" customFormat="1" ht="10.199999999999999">
      <c r="B202" s="205"/>
      <c r="C202" s="206"/>
      <c r="D202" s="200" t="s">
        <v>147</v>
      </c>
      <c r="E202" s="207" t="s">
        <v>1</v>
      </c>
      <c r="F202" s="208" t="s">
        <v>250</v>
      </c>
      <c r="G202" s="206"/>
      <c r="H202" s="209">
        <v>35.4</v>
      </c>
      <c r="I202" s="210"/>
      <c r="J202" s="206"/>
      <c r="K202" s="206"/>
      <c r="L202" s="211"/>
      <c r="M202" s="212"/>
      <c r="N202" s="213"/>
      <c r="O202" s="213"/>
      <c r="P202" s="213"/>
      <c r="Q202" s="213"/>
      <c r="R202" s="213"/>
      <c r="S202" s="213"/>
      <c r="T202" s="214"/>
      <c r="AT202" s="215" t="s">
        <v>147</v>
      </c>
      <c r="AU202" s="215" t="s">
        <v>83</v>
      </c>
      <c r="AV202" s="13" t="s">
        <v>83</v>
      </c>
      <c r="AW202" s="13" t="s">
        <v>30</v>
      </c>
      <c r="AX202" s="13" t="s">
        <v>73</v>
      </c>
      <c r="AY202" s="215" t="s">
        <v>122</v>
      </c>
    </row>
    <row r="203" spans="1:65" s="14" customFormat="1" ht="20.399999999999999">
      <c r="B203" s="216"/>
      <c r="C203" s="217"/>
      <c r="D203" s="200" t="s">
        <v>147</v>
      </c>
      <c r="E203" s="218" t="s">
        <v>1</v>
      </c>
      <c r="F203" s="219" t="s">
        <v>251</v>
      </c>
      <c r="G203" s="217"/>
      <c r="H203" s="220">
        <v>35.4</v>
      </c>
      <c r="I203" s="221"/>
      <c r="J203" s="217"/>
      <c r="K203" s="217"/>
      <c r="L203" s="222"/>
      <c r="M203" s="223"/>
      <c r="N203" s="224"/>
      <c r="O203" s="224"/>
      <c r="P203" s="224"/>
      <c r="Q203" s="224"/>
      <c r="R203" s="224"/>
      <c r="S203" s="224"/>
      <c r="T203" s="225"/>
      <c r="AT203" s="226" t="s">
        <v>147</v>
      </c>
      <c r="AU203" s="226" t="s">
        <v>83</v>
      </c>
      <c r="AV203" s="14" t="s">
        <v>137</v>
      </c>
      <c r="AW203" s="14" t="s">
        <v>30</v>
      </c>
      <c r="AX203" s="14" t="s">
        <v>73</v>
      </c>
      <c r="AY203" s="226" t="s">
        <v>122</v>
      </c>
    </row>
    <row r="204" spans="1:65" s="15" customFormat="1" ht="10.199999999999999">
      <c r="B204" s="227"/>
      <c r="C204" s="228"/>
      <c r="D204" s="200" t="s">
        <v>147</v>
      </c>
      <c r="E204" s="229" t="s">
        <v>1</v>
      </c>
      <c r="F204" s="230" t="s">
        <v>150</v>
      </c>
      <c r="G204" s="228"/>
      <c r="H204" s="231">
        <v>35.4</v>
      </c>
      <c r="I204" s="232"/>
      <c r="J204" s="228"/>
      <c r="K204" s="228"/>
      <c r="L204" s="233"/>
      <c r="M204" s="234"/>
      <c r="N204" s="235"/>
      <c r="O204" s="235"/>
      <c r="P204" s="235"/>
      <c r="Q204" s="235"/>
      <c r="R204" s="235"/>
      <c r="S204" s="235"/>
      <c r="T204" s="236"/>
      <c r="AT204" s="237" t="s">
        <v>147</v>
      </c>
      <c r="AU204" s="237" t="s">
        <v>83</v>
      </c>
      <c r="AV204" s="15" t="s">
        <v>129</v>
      </c>
      <c r="AW204" s="15" t="s">
        <v>30</v>
      </c>
      <c r="AX204" s="15" t="s">
        <v>81</v>
      </c>
      <c r="AY204" s="237" t="s">
        <v>122</v>
      </c>
    </row>
    <row r="205" spans="1:65" s="12" customFormat="1" ht="22.8" customHeight="1">
      <c r="B205" s="171"/>
      <c r="C205" s="172"/>
      <c r="D205" s="173" t="s">
        <v>72</v>
      </c>
      <c r="E205" s="185" t="s">
        <v>181</v>
      </c>
      <c r="F205" s="185" t="s">
        <v>252</v>
      </c>
      <c r="G205" s="172"/>
      <c r="H205" s="172"/>
      <c r="I205" s="175"/>
      <c r="J205" s="186">
        <f>BK205</f>
        <v>0</v>
      </c>
      <c r="K205" s="172"/>
      <c r="L205" s="177"/>
      <c r="M205" s="178"/>
      <c r="N205" s="179"/>
      <c r="O205" s="179"/>
      <c r="P205" s="180">
        <f>P206</f>
        <v>0</v>
      </c>
      <c r="Q205" s="179"/>
      <c r="R205" s="180">
        <f>R206</f>
        <v>0</v>
      </c>
      <c r="S205" s="179"/>
      <c r="T205" s="181">
        <f>T206</f>
        <v>0</v>
      </c>
      <c r="AR205" s="182" t="s">
        <v>81</v>
      </c>
      <c r="AT205" s="183" t="s">
        <v>72</v>
      </c>
      <c r="AU205" s="183" t="s">
        <v>81</v>
      </c>
      <c r="AY205" s="182" t="s">
        <v>122</v>
      </c>
      <c r="BK205" s="184">
        <f>BK206</f>
        <v>0</v>
      </c>
    </row>
    <row r="206" spans="1:65" s="12" customFormat="1" ht="20.85" customHeight="1">
      <c r="B206" s="171"/>
      <c r="C206" s="172"/>
      <c r="D206" s="173" t="s">
        <v>72</v>
      </c>
      <c r="E206" s="185" t="s">
        <v>253</v>
      </c>
      <c r="F206" s="185" t="s">
        <v>254</v>
      </c>
      <c r="G206" s="172"/>
      <c r="H206" s="172"/>
      <c r="I206" s="175"/>
      <c r="J206" s="186">
        <f>BK206</f>
        <v>0</v>
      </c>
      <c r="K206" s="172"/>
      <c r="L206" s="177"/>
      <c r="M206" s="178"/>
      <c r="N206" s="179"/>
      <c r="O206" s="179"/>
      <c r="P206" s="180">
        <f>SUM(P207:P214)</f>
        <v>0</v>
      </c>
      <c r="Q206" s="179"/>
      <c r="R206" s="180">
        <f>SUM(R207:R214)</f>
        <v>0</v>
      </c>
      <c r="S206" s="179"/>
      <c r="T206" s="181">
        <f>SUM(T207:T214)</f>
        <v>0</v>
      </c>
      <c r="AR206" s="182" t="s">
        <v>81</v>
      </c>
      <c r="AT206" s="183" t="s">
        <v>72</v>
      </c>
      <c r="AU206" s="183" t="s">
        <v>83</v>
      </c>
      <c r="AY206" s="182" t="s">
        <v>122</v>
      </c>
      <c r="BK206" s="184">
        <f>SUM(BK207:BK214)</f>
        <v>0</v>
      </c>
    </row>
    <row r="207" spans="1:65" s="2" customFormat="1" ht="16.5" customHeight="1">
      <c r="A207" s="35"/>
      <c r="B207" s="36"/>
      <c r="C207" s="187" t="s">
        <v>255</v>
      </c>
      <c r="D207" s="187" t="s">
        <v>124</v>
      </c>
      <c r="E207" s="188" t="s">
        <v>256</v>
      </c>
      <c r="F207" s="189" t="s">
        <v>257</v>
      </c>
      <c r="G207" s="190" t="s">
        <v>212</v>
      </c>
      <c r="H207" s="191">
        <v>1</v>
      </c>
      <c r="I207" s="192"/>
      <c r="J207" s="193">
        <f>ROUND(I207*H207,2)</f>
        <v>0</v>
      </c>
      <c r="K207" s="189" t="s">
        <v>1</v>
      </c>
      <c r="L207" s="40"/>
      <c r="M207" s="194" t="s">
        <v>1</v>
      </c>
      <c r="N207" s="195" t="s">
        <v>38</v>
      </c>
      <c r="O207" s="72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98" t="s">
        <v>129</v>
      </c>
      <c r="AT207" s="198" t="s">
        <v>124</v>
      </c>
      <c r="AU207" s="198" t="s">
        <v>137</v>
      </c>
      <c r="AY207" s="18" t="s">
        <v>122</v>
      </c>
      <c r="BE207" s="199">
        <f>IF(N207="základní",J207,0)</f>
        <v>0</v>
      </c>
      <c r="BF207" s="199">
        <f>IF(N207="snížená",J207,0)</f>
        <v>0</v>
      </c>
      <c r="BG207" s="199">
        <f>IF(N207="zákl. přenesená",J207,0)</f>
        <v>0</v>
      </c>
      <c r="BH207" s="199">
        <f>IF(N207="sníž. přenesená",J207,0)</f>
        <v>0</v>
      </c>
      <c r="BI207" s="199">
        <f>IF(N207="nulová",J207,0)</f>
        <v>0</v>
      </c>
      <c r="BJ207" s="18" t="s">
        <v>81</v>
      </c>
      <c r="BK207" s="199">
        <f>ROUND(I207*H207,2)</f>
        <v>0</v>
      </c>
      <c r="BL207" s="18" t="s">
        <v>129</v>
      </c>
      <c r="BM207" s="198" t="s">
        <v>258</v>
      </c>
    </row>
    <row r="208" spans="1:65" s="2" customFormat="1" ht="48">
      <c r="A208" s="35"/>
      <c r="B208" s="36"/>
      <c r="C208" s="37"/>
      <c r="D208" s="200" t="s">
        <v>131</v>
      </c>
      <c r="E208" s="37"/>
      <c r="F208" s="201" t="s">
        <v>259</v>
      </c>
      <c r="G208" s="37"/>
      <c r="H208" s="37"/>
      <c r="I208" s="202"/>
      <c r="J208" s="37"/>
      <c r="K208" s="37"/>
      <c r="L208" s="40"/>
      <c r="M208" s="203"/>
      <c r="N208" s="204"/>
      <c r="O208" s="72"/>
      <c r="P208" s="72"/>
      <c r="Q208" s="72"/>
      <c r="R208" s="72"/>
      <c r="S208" s="72"/>
      <c r="T208" s="73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131</v>
      </c>
      <c r="AU208" s="18" t="s">
        <v>137</v>
      </c>
    </row>
    <row r="209" spans="1:65" s="13" customFormat="1" ht="10.199999999999999">
      <c r="B209" s="205"/>
      <c r="C209" s="206"/>
      <c r="D209" s="200" t="s">
        <v>147</v>
      </c>
      <c r="E209" s="207" t="s">
        <v>1</v>
      </c>
      <c r="F209" s="208" t="s">
        <v>81</v>
      </c>
      <c r="G209" s="206"/>
      <c r="H209" s="209">
        <v>1</v>
      </c>
      <c r="I209" s="210"/>
      <c r="J209" s="206"/>
      <c r="K209" s="206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147</v>
      </c>
      <c r="AU209" s="215" t="s">
        <v>137</v>
      </c>
      <c r="AV209" s="13" t="s">
        <v>83</v>
      </c>
      <c r="AW209" s="13" t="s">
        <v>30</v>
      </c>
      <c r="AX209" s="13" t="s">
        <v>73</v>
      </c>
      <c r="AY209" s="215" t="s">
        <v>122</v>
      </c>
    </row>
    <row r="210" spans="1:65" s="15" customFormat="1" ht="10.199999999999999">
      <c r="B210" s="227"/>
      <c r="C210" s="228"/>
      <c r="D210" s="200" t="s">
        <v>147</v>
      </c>
      <c r="E210" s="229" t="s">
        <v>1</v>
      </c>
      <c r="F210" s="230" t="s">
        <v>150</v>
      </c>
      <c r="G210" s="228"/>
      <c r="H210" s="231">
        <v>1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AT210" s="237" t="s">
        <v>147</v>
      </c>
      <c r="AU210" s="237" t="s">
        <v>137</v>
      </c>
      <c r="AV210" s="15" t="s">
        <v>129</v>
      </c>
      <c r="AW210" s="15" t="s">
        <v>30</v>
      </c>
      <c r="AX210" s="15" t="s">
        <v>81</v>
      </c>
      <c r="AY210" s="237" t="s">
        <v>122</v>
      </c>
    </row>
    <row r="211" spans="1:65" s="2" customFormat="1" ht="24.15" customHeight="1">
      <c r="A211" s="35"/>
      <c r="B211" s="36"/>
      <c r="C211" s="187" t="s">
        <v>194</v>
      </c>
      <c r="D211" s="187" t="s">
        <v>124</v>
      </c>
      <c r="E211" s="188" t="s">
        <v>260</v>
      </c>
      <c r="F211" s="189" t="s">
        <v>261</v>
      </c>
      <c r="G211" s="190" t="s">
        <v>212</v>
      </c>
      <c r="H211" s="191">
        <v>1</v>
      </c>
      <c r="I211" s="192"/>
      <c r="J211" s="193">
        <f>ROUND(I211*H211,2)</f>
        <v>0</v>
      </c>
      <c r="K211" s="189" t="s">
        <v>1</v>
      </c>
      <c r="L211" s="40"/>
      <c r="M211" s="194" t="s">
        <v>1</v>
      </c>
      <c r="N211" s="195" t="s">
        <v>38</v>
      </c>
      <c r="O211" s="72"/>
      <c r="P211" s="196">
        <f>O211*H211</f>
        <v>0</v>
      </c>
      <c r="Q211" s="196">
        <v>0</v>
      </c>
      <c r="R211" s="196">
        <f>Q211*H211</f>
        <v>0</v>
      </c>
      <c r="S211" s="196">
        <v>0</v>
      </c>
      <c r="T211" s="19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98" t="s">
        <v>129</v>
      </c>
      <c r="AT211" s="198" t="s">
        <v>124</v>
      </c>
      <c r="AU211" s="198" t="s">
        <v>137</v>
      </c>
      <c r="AY211" s="18" t="s">
        <v>122</v>
      </c>
      <c r="BE211" s="199">
        <f>IF(N211="základní",J211,0)</f>
        <v>0</v>
      </c>
      <c r="BF211" s="199">
        <f>IF(N211="snížená",J211,0)</f>
        <v>0</v>
      </c>
      <c r="BG211" s="199">
        <f>IF(N211="zákl. přenesená",J211,0)</f>
        <v>0</v>
      </c>
      <c r="BH211" s="199">
        <f>IF(N211="sníž. přenesená",J211,0)</f>
        <v>0</v>
      </c>
      <c r="BI211" s="199">
        <f>IF(N211="nulová",J211,0)</f>
        <v>0</v>
      </c>
      <c r="BJ211" s="18" t="s">
        <v>81</v>
      </c>
      <c r="BK211" s="199">
        <f>ROUND(I211*H211,2)</f>
        <v>0</v>
      </c>
      <c r="BL211" s="18" t="s">
        <v>129</v>
      </c>
      <c r="BM211" s="198" t="s">
        <v>262</v>
      </c>
    </row>
    <row r="212" spans="1:65" s="2" customFormat="1" ht="28.8">
      <c r="A212" s="35"/>
      <c r="B212" s="36"/>
      <c r="C212" s="37"/>
      <c r="D212" s="200" t="s">
        <v>131</v>
      </c>
      <c r="E212" s="37"/>
      <c r="F212" s="201" t="s">
        <v>263</v>
      </c>
      <c r="G212" s="37"/>
      <c r="H212" s="37"/>
      <c r="I212" s="202"/>
      <c r="J212" s="37"/>
      <c r="K212" s="37"/>
      <c r="L212" s="40"/>
      <c r="M212" s="203"/>
      <c r="N212" s="204"/>
      <c r="O212" s="72"/>
      <c r="P212" s="72"/>
      <c r="Q212" s="72"/>
      <c r="R212" s="72"/>
      <c r="S212" s="72"/>
      <c r="T212" s="73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131</v>
      </c>
      <c r="AU212" s="18" t="s">
        <v>137</v>
      </c>
    </row>
    <row r="213" spans="1:65" s="13" customFormat="1" ht="10.199999999999999">
      <c r="B213" s="205"/>
      <c r="C213" s="206"/>
      <c r="D213" s="200" t="s">
        <v>147</v>
      </c>
      <c r="E213" s="207" t="s">
        <v>1</v>
      </c>
      <c r="F213" s="208" t="s">
        <v>81</v>
      </c>
      <c r="G213" s="206"/>
      <c r="H213" s="209">
        <v>1</v>
      </c>
      <c r="I213" s="210"/>
      <c r="J213" s="206"/>
      <c r="K213" s="206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147</v>
      </c>
      <c r="AU213" s="215" t="s">
        <v>137</v>
      </c>
      <c r="AV213" s="13" t="s">
        <v>83</v>
      </c>
      <c r="AW213" s="13" t="s">
        <v>30</v>
      </c>
      <c r="AX213" s="13" t="s">
        <v>73</v>
      </c>
      <c r="AY213" s="215" t="s">
        <v>122</v>
      </c>
    </row>
    <row r="214" spans="1:65" s="15" customFormat="1" ht="10.199999999999999">
      <c r="B214" s="227"/>
      <c r="C214" s="228"/>
      <c r="D214" s="200" t="s">
        <v>147</v>
      </c>
      <c r="E214" s="229" t="s">
        <v>1</v>
      </c>
      <c r="F214" s="230" t="s">
        <v>150</v>
      </c>
      <c r="G214" s="228"/>
      <c r="H214" s="231">
        <v>1</v>
      </c>
      <c r="I214" s="232"/>
      <c r="J214" s="228"/>
      <c r="K214" s="228"/>
      <c r="L214" s="233"/>
      <c r="M214" s="234"/>
      <c r="N214" s="235"/>
      <c r="O214" s="235"/>
      <c r="P214" s="235"/>
      <c r="Q214" s="235"/>
      <c r="R214" s="235"/>
      <c r="S214" s="235"/>
      <c r="T214" s="236"/>
      <c r="AT214" s="237" t="s">
        <v>147</v>
      </c>
      <c r="AU214" s="237" t="s">
        <v>137</v>
      </c>
      <c r="AV214" s="15" t="s">
        <v>129</v>
      </c>
      <c r="AW214" s="15" t="s">
        <v>30</v>
      </c>
      <c r="AX214" s="15" t="s">
        <v>81</v>
      </c>
      <c r="AY214" s="237" t="s">
        <v>122</v>
      </c>
    </row>
    <row r="215" spans="1:65" s="12" customFormat="1" ht="22.8" customHeight="1">
      <c r="B215" s="171"/>
      <c r="C215" s="172"/>
      <c r="D215" s="173" t="s">
        <v>72</v>
      </c>
      <c r="E215" s="185" t="s">
        <v>264</v>
      </c>
      <c r="F215" s="185" t="s">
        <v>265</v>
      </c>
      <c r="G215" s="172"/>
      <c r="H215" s="172"/>
      <c r="I215" s="175"/>
      <c r="J215" s="186">
        <f>BK215</f>
        <v>0</v>
      </c>
      <c r="K215" s="172"/>
      <c r="L215" s="177"/>
      <c r="M215" s="178"/>
      <c r="N215" s="179"/>
      <c r="O215" s="179"/>
      <c r="P215" s="180">
        <f>SUM(P216:P217)</f>
        <v>0</v>
      </c>
      <c r="Q215" s="179"/>
      <c r="R215" s="180">
        <f>SUM(R216:R217)</f>
        <v>0</v>
      </c>
      <c r="S215" s="179"/>
      <c r="T215" s="181">
        <f>SUM(T216:T217)</f>
        <v>0</v>
      </c>
      <c r="AR215" s="182" t="s">
        <v>81</v>
      </c>
      <c r="AT215" s="183" t="s">
        <v>72</v>
      </c>
      <c r="AU215" s="183" t="s">
        <v>81</v>
      </c>
      <c r="AY215" s="182" t="s">
        <v>122</v>
      </c>
      <c r="BK215" s="184">
        <f>SUM(BK216:BK217)</f>
        <v>0</v>
      </c>
    </row>
    <row r="216" spans="1:65" s="2" customFormat="1" ht="16.5" customHeight="1">
      <c r="A216" s="35"/>
      <c r="B216" s="36"/>
      <c r="C216" s="187" t="s">
        <v>7</v>
      </c>
      <c r="D216" s="187" t="s">
        <v>124</v>
      </c>
      <c r="E216" s="188" t="s">
        <v>266</v>
      </c>
      <c r="F216" s="189" t="s">
        <v>267</v>
      </c>
      <c r="G216" s="190" t="s">
        <v>268</v>
      </c>
      <c r="H216" s="191">
        <v>34.316000000000003</v>
      </c>
      <c r="I216" s="192"/>
      <c r="J216" s="193">
        <f>ROUND(I216*H216,2)</f>
        <v>0</v>
      </c>
      <c r="K216" s="189" t="s">
        <v>128</v>
      </c>
      <c r="L216" s="40"/>
      <c r="M216" s="194" t="s">
        <v>1</v>
      </c>
      <c r="N216" s="195" t="s">
        <v>38</v>
      </c>
      <c r="O216" s="72"/>
      <c r="P216" s="196">
        <f>O216*H216</f>
        <v>0</v>
      </c>
      <c r="Q216" s="196">
        <v>0</v>
      </c>
      <c r="R216" s="196">
        <f>Q216*H216</f>
        <v>0</v>
      </c>
      <c r="S216" s="196">
        <v>0</v>
      </c>
      <c r="T216" s="19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8" t="s">
        <v>129</v>
      </c>
      <c r="AT216" s="198" t="s">
        <v>124</v>
      </c>
      <c r="AU216" s="198" t="s">
        <v>83</v>
      </c>
      <c r="AY216" s="18" t="s">
        <v>122</v>
      </c>
      <c r="BE216" s="199">
        <f>IF(N216="základní",J216,0)</f>
        <v>0</v>
      </c>
      <c r="BF216" s="199">
        <f>IF(N216="snížená",J216,0)</f>
        <v>0</v>
      </c>
      <c r="BG216" s="199">
        <f>IF(N216="zákl. přenesená",J216,0)</f>
        <v>0</v>
      </c>
      <c r="BH216" s="199">
        <f>IF(N216="sníž. přenesená",J216,0)</f>
        <v>0</v>
      </c>
      <c r="BI216" s="199">
        <f>IF(N216="nulová",J216,0)</f>
        <v>0</v>
      </c>
      <c r="BJ216" s="18" t="s">
        <v>81</v>
      </c>
      <c r="BK216" s="199">
        <f>ROUND(I216*H216,2)</f>
        <v>0</v>
      </c>
      <c r="BL216" s="18" t="s">
        <v>129</v>
      </c>
      <c r="BM216" s="198" t="s">
        <v>269</v>
      </c>
    </row>
    <row r="217" spans="1:65" s="2" customFormat="1" ht="19.2">
      <c r="A217" s="35"/>
      <c r="B217" s="36"/>
      <c r="C217" s="37"/>
      <c r="D217" s="200" t="s">
        <v>131</v>
      </c>
      <c r="E217" s="37"/>
      <c r="F217" s="201" t="s">
        <v>270</v>
      </c>
      <c r="G217" s="37"/>
      <c r="H217" s="37"/>
      <c r="I217" s="202"/>
      <c r="J217" s="37"/>
      <c r="K217" s="37"/>
      <c r="L217" s="40"/>
      <c r="M217" s="248"/>
      <c r="N217" s="249"/>
      <c r="O217" s="250"/>
      <c r="P217" s="250"/>
      <c r="Q217" s="250"/>
      <c r="R217" s="250"/>
      <c r="S217" s="250"/>
      <c r="T217" s="251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131</v>
      </c>
      <c r="AU217" s="18" t="s">
        <v>83</v>
      </c>
    </row>
    <row r="218" spans="1:65" s="2" customFormat="1" ht="6.9" customHeight="1">
      <c r="A218" s="35"/>
      <c r="B218" s="55"/>
      <c r="C218" s="56"/>
      <c r="D218" s="56"/>
      <c r="E218" s="56"/>
      <c r="F218" s="56"/>
      <c r="G218" s="56"/>
      <c r="H218" s="56"/>
      <c r="I218" s="56"/>
      <c r="J218" s="56"/>
      <c r="K218" s="56"/>
      <c r="L218" s="40"/>
      <c r="M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</row>
  </sheetData>
  <sheetProtection algorithmName="SHA-512" hashValue="BBLDLWs60VFL1kB7JwcZeVYvjgug47QXiDFix9tgOpKIlcnr9WMFINAGLNtYiIO7gfnuL8nXbgvVv1D3rpQ4/w==" saltValue="gKE/xW7JVmWHthaaXA3yQz54/Ac0xTRA1SO9O7GzWSESL0SzHJRoWEOxq1742xB1QZ9v70tTiPskmaKSZSGRxg==" spinCount="100000" sheet="1" objects="1" scenarios="1" formatColumns="0" formatRows="0" autoFilter="0"/>
  <autoFilter ref="C121:K217" xr:uid="{00000000-0009-0000-0000-000001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66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AT2" s="18" t="s">
        <v>86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83</v>
      </c>
    </row>
    <row r="4" spans="1:46" s="1" customFormat="1" ht="24.9" customHeight="1">
      <c r="B4" s="21"/>
      <c r="D4" s="111" t="s">
        <v>93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05" t="str">
        <f>'Rekapitulace stavby'!K6</f>
        <v>Stavidlo na vtoku náhodnu propojující toky Křetínku a Svitavu, ř.km 0,46, Letovice</v>
      </c>
      <c r="F7" s="306"/>
      <c r="G7" s="306"/>
      <c r="H7" s="306"/>
      <c r="L7" s="21"/>
    </row>
    <row r="8" spans="1:46" s="2" customFormat="1" ht="12" customHeight="1">
      <c r="A8" s="35"/>
      <c r="B8" s="40"/>
      <c r="C8" s="35"/>
      <c r="D8" s="113" t="s">
        <v>94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7" t="s">
        <v>271</v>
      </c>
      <c r="F9" s="308"/>
      <c r="G9" s="308"/>
      <c r="H9" s="308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26. 4. 2022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9" t="str">
        <f>'Rekapitulace stavby'!E14</f>
        <v>Vyplň údaj</v>
      </c>
      <c r="F18" s="310"/>
      <c r="G18" s="310"/>
      <c r="H18" s="310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1" t="s">
        <v>1</v>
      </c>
      <c r="F27" s="311"/>
      <c r="G27" s="311"/>
      <c r="H27" s="311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33</v>
      </c>
      <c r="E30" s="35"/>
      <c r="F30" s="35"/>
      <c r="G30" s="35"/>
      <c r="H30" s="35"/>
      <c r="I30" s="35"/>
      <c r="J30" s="121">
        <f>ROUND(J125,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2" t="s">
        <v>35</v>
      </c>
      <c r="G32" s="35"/>
      <c r="H32" s="35"/>
      <c r="I32" s="122" t="s">
        <v>34</v>
      </c>
      <c r="J32" s="122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3" t="s">
        <v>37</v>
      </c>
      <c r="E33" s="113" t="s">
        <v>38</v>
      </c>
      <c r="F33" s="124">
        <f>ROUND((SUM(BE125:BE265)),  2)</f>
        <v>0</v>
      </c>
      <c r="G33" s="35"/>
      <c r="H33" s="35"/>
      <c r="I33" s="125">
        <v>0.21</v>
      </c>
      <c r="J33" s="124">
        <f>ROUND(((SUM(BE125:BE265))*I33),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3" t="s">
        <v>39</v>
      </c>
      <c r="F34" s="124">
        <f>ROUND((SUM(BF125:BF265)),  2)</f>
        <v>0</v>
      </c>
      <c r="G34" s="35"/>
      <c r="H34" s="35"/>
      <c r="I34" s="125">
        <v>0.15</v>
      </c>
      <c r="J34" s="124">
        <f>ROUND(((SUM(BF125:BF265))*I34),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3" t="s">
        <v>40</v>
      </c>
      <c r="F35" s="124">
        <f>ROUND((SUM(BG125:BG265)),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3" t="s">
        <v>41</v>
      </c>
      <c r="F36" s="124">
        <f>ROUND((SUM(BH125:BH265)),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42</v>
      </c>
      <c r="F37" s="124">
        <f>ROUND((SUM(BI125:BI265)),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43</v>
      </c>
      <c r="E39" s="128"/>
      <c r="F39" s="128"/>
      <c r="G39" s="129" t="s">
        <v>44</v>
      </c>
      <c r="H39" s="130" t="s">
        <v>45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2"/>
      <c r="D50" s="133" t="s">
        <v>46</v>
      </c>
      <c r="E50" s="134"/>
      <c r="F50" s="134"/>
      <c r="G50" s="133" t="s">
        <v>47</v>
      </c>
      <c r="H50" s="134"/>
      <c r="I50" s="134"/>
      <c r="J50" s="134"/>
      <c r="K50" s="134"/>
      <c r="L50" s="52"/>
    </row>
    <row r="51" spans="1:31" ht="10.199999999999999">
      <c r="B51" s="21"/>
      <c r="L51" s="21"/>
    </row>
    <row r="52" spans="1:31" ht="10.199999999999999">
      <c r="B52" s="21"/>
      <c r="L52" s="21"/>
    </row>
    <row r="53" spans="1:31" ht="10.199999999999999">
      <c r="B53" s="21"/>
      <c r="L53" s="21"/>
    </row>
    <row r="54" spans="1:31" ht="10.199999999999999">
      <c r="B54" s="21"/>
      <c r="L54" s="21"/>
    </row>
    <row r="55" spans="1:31" ht="10.199999999999999">
      <c r="B55" s="21"/>
      <c r="L55" s="21"/>
    </row>
    <row r="56" spans="1:31" ht="10.199999999999999">
      <c r="B56" s="21"/>
      <c r="L56" s="21"/>
    </row>
    <row r="57" spans="1:31" ht="10.199999999999999">
      <c r="B57" s="21"/>
      <c r="L57" s="21"/>
    </row>
    <row r="58" spans="1:31" ht="10.199999999999999">
      <c r="B58" s="21"/>
      <c r="L58" s="21"/>
    </row>
    <row r="59" spans="1:31" ht="10.199999999999999">
      <c r="B59" s="21"/>
      <c r="L59" s="21"/>
    </row>
    <row r="60" spans="1:31" ht="10.199999999999999">
      <c r="B60" s="21"/>
      <c r="L60" s="21"/>
    </row>
    <row r="61" spans="1:31" s="2" customFormat="1" ht="13.2">
      <c r="A61" s="35"/>
      <c r="B61" s="40"/>
      <c r="C61" s="35"/>
      <c r="D61" s="135" t="s">
        <v>48</v>
      </c>
      <c r="E61" s="136"/>
      <c r="F61" s="137" t="s">
        <v>49</v>
      </c>
      <c r="G61" s="135" t="s">
        <v>48</v>
      </c>
      <c r="H61" s="136"/>
      <c r="I61" s="136"/>
      <c r="J61" s="138" t="s">
        <v>49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.199999999999999">
      <c r="B62" s="21"/>
      <c r="L62" s="21"/>
    </row>
    <row r="63" spans="1:31" ht="10.199999999999999">
      <c r="B63" s="21"/>
      <c r="L63" s="21"/>
    </row>
    <row r="64" spans="1:31" ht="10.199999999999999">
      <c r="B64" s="21"/>
      <c r="L64" s="21"/>
    </row>
    <row r="65" spans="1:31" s="2" customFormat="1" ht="13.2">
      <c r="A65" s="35"/>
      <c r="B65" s="40"/>
      <c r="C65" s="35"/>
      <c r="D65" s="133" t="s">
        <v>50</v>
      </c>
      <c r="E65" s="139"/>
      <c r="F65" s="139"/>
      <c r="G65" s="133" t="s">
        <v>51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.199999999999999">
      <c r="B66" s="21"/>
      <c r="L66" s="21"/>
    </row>
    <row r="67" spans="1:31" ht="10.199999999999999">
      <c r="B67" s="21"/>
      <c r="L67" s="21"/>
    </row>
    <row r="68" spans="1:31" ht="10.199999999999999">
      <c r="B68" s="21"/>
      <c r="L68" s="21"/>
    </row>
    <row r="69" spans="1:31" ht="10.199999999999999">
      <c r="B69" s="21"/>
      <c r="L69" s="21"/>
    </row>
    <row r="70" spans="1:31" ht="10.199999999999999">
      <c r="B70" s="21"/>
      <c r="L70" s="21"/>
    </row>
    <row r="71" spans="1:31" ht="10.199999999999999">
      <c r="B71" s="21"/>
      <c r="L71" s="21"/>
    </row>
    <row r="72" spans="1:31" ht="10.199999999999999">
      <c r="B72" s="21"/>
      <c r="L72" s="21"/>
    </row>
    <row r="73" spans="1:31" ht="10.199999999999999">
      <c r="B73" s="21"/>
      <c r="L73" s="21"/>
    </row>
    <row r="74" spans="1:31" ht="10.199999999999999">
      <c r="B74" s="21"/>
      <c r="L74" s="21"/>
    </row>
    <row r="75" spans="1:31" ht="10.199999999999999">
      <c r="B75" s="21"/>
      <c r="L75" s="21"/>
    </row>
    <row r="76" spans="1:31" s="2" customFormat="1" ht="13.2">
      <c r="A76" s="35"/>
      <c r="B76" s="40"/>
      <c r="C76" s="35"/>
      <c r="D76" s="135" t="s">
        <v>48</v>
      </c>
      <c r="E76" s="136"/>
      <c r="F76" s="137" t="s">
        <v>49</v>
      </c>
      <c r="G76" s="135" t="s">
        <v>48</v>
      </c>
      <c r="H76" s="136"/>
      <c r="I76" s="136"/>
      <c r="J76" s="138" t="s">
        <v>49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96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6.25" customHeight="1">
      <c r="A85" s="35"/>
      <c r="B85" s="36"/>
      <c r="C85" s="37"/>
      <c r="D85" s="37"/>
      <c r="E85" s="312" t="str">
        <f>E7</f>
        <v>Stavidlo na vtoku náhodnu propojující toky Křetínku a Svitavu, ř.km 0,46, Letovice</v>
      </c>
      <c r="F85" s="313"/>
      <c r="G85" s="313"/>
      <c r="H85" s="31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4" t="str">
        <f>E9</f>
        <v>SO.02 - Stavidlo</v>
      </c>
      <c r="F87" s="314"/>
      <c r="G87" s="314"/>
      <c r="H87" s="314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26. 4. 2022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97</v>
      </c>
      <c r="D94" s="145"/>
      <c r="E94" s="145"/>
      <c r="F94" s="145"/>
      <c r="G94" s="145"/>
      <c r="H94" s="145"/>
      <c r="I94" s="145"/>
      <c r="J94" s="146" t="s">
        <v>98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47" t="s">
        <v>99</v>
      </c>
      <c r="D96" s="37"/>
      <c r="E96" s="37"/>
      <c r="F96" s="37"/>
      <c r="G96" s="37"/>
      <c r="H96" s="37"/>
      <c r="I96" s="37"/>
      <c r="J96" s="85">
        <f>J125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100</v>
      </c>
    </row>
    <row r="97" spans="1:31" s="9" customFormat="1" ht="24.9" customHeight="1">
      <c r="B97" s="148"/>
      <c r="C97" s="149"/>
      <c r="D97" s="150" t="s">
        <v>101</v>
      </c>
      <c r="E97" s="151"/>
      <c r="F97" s="151"/>
      <c r="G97" s="151"/>
      <c r="H97" s="151"/>
      <c r="I97" s="151"/>
      <c r="J97" s="152">
        <f>J126</f>
        <v>0</v>
      </c>
      <c r="K97" s="149"/>
      <c r="L97" s="153"/>
    </row>
    <row r="98" spans="1:31" s="10" customFormat="1" ht="19.95" customHeight="1">
      <c r="B98" s="154"/>
      <c r="C98" s="155"/>
      <c r="D98" s="156" t="s">
        <v>102</v>
      </c>
      <c r="E98" s="157"/>
      <c r="F98" s="157"/>
      <c r="G98" s="157"/>
      <c r="H98" s="157"/>
      <c r="I98" s="157"/>
      <c r="J98" s="158">
        <f>J127</f>
        <v>0</v>
      </c>
      <c r="K98" s="155"/>
      <c r="L98" s="159"/>
    </row>
    <row r="99" spans="1:31" s="10" customFormat="1" ht="19.95" customHeight="1">
      <c r="B99" s="154"/>
      <c r="C99" s="155"/>
      <c r="D99" s="156" t="s">
        <v>272</v>
      </c>
      <c r="E99" s="157"/>
      <c r="F99" s="157"/>
      <c r="G99" s="157"/>
      <c r="H99" s="157"/>
      <c r="I99" s="157"/>
      <c r="J99" s="158">
        <f>J158</f>
        <v>0</v>
      </c>
      <c r="K99" s="155"/>
      <c r="L99" s="159"/>
    </row>
    <row r="100" spans="1:31" s="10" customFormat="1" ht="19.95" customHeight="1">
      <c r="B100" s="154"/>
      <c r="C100" s="155"/>
      <c r="D100" s="156" t="s">
        <v>273</v>
      </c>
      <c r="E100" s="157"/>
      <c r="F100" s="157"/>
      <c r="G100" s="157"/>
      <c r="H100" s="157"/>
      <c r="I100" s="157"/>
      <c r="J100" s="158">
        <f>J175</f>
        <v>0</v>
      </c>
      <c r="K100" s="155"/>
      <c r="L100" s="159"/>
    </row>
    <row r="101" spans="1:31" s="10" customFormat="1" ht="19.95" customHeight="1">
      <c r="B101" s="154"/>
      <c r="C101" s="155"/>
      <c r="D101" s="156" t="s">
        <v>103</v>
      </c>
      <c r="E101" s="157"/>
      <c r="F101" s="157"/>
      <c r="G101" s="157"/>
      <c r="H101" s="157"/>
      <c r="I101" s="157"/>
      <c r="J101" s="158">
        <f>J198</f>
        <v>0</v>
      </c>
      <c r="K101" s="155"/>
      <c r="L101" s="159"/>
    </row>
    <row r="102" spans="1:31" s="10" customFormat="1" ht="19.95" customHeight="1">
      <c r="B102" s="154"/>
      <c r="C102" s="155"/>
      <c r="D102" s="156" t="s">
        <v>274</v>
      </c>
      <c r="E102" s="157"/>
      <c r="F102" s="157"/>
      <c r="G102" s="157"/>
      <c r="H102" s="157"/>
      <c r="I102" s="157"/>
      <c r="J102" s="158">
        <f>J236</f>
        <v>0</v>
      </c>
      <c r="K102" s="155"/>
      <c r="L102" s="159"/>
    </row>
    <row r="103" spans="1:31" s="10" customFormat="1" ht="19.95" customHeight="1">
      <c r="B103" s="154"/>
      <c r="C103" s="155"/>
      <c r="D103" s="156" t="s">
        <v>104</v>
      </c>
      <c r="E103" s="157"/>
      <c r="F103" s="157"/>
      <c r="G103" s="157"/>
      <c r="H103" s="157"/>
      <c r="I103" s="157"/>
      <c r="J103" s="158">
        <f>J242</f>
        <v>0</v>
      </c>
      <c r="K103" s="155"/>
      <c r="L103" s="159"/>
    </row>
    <row r="104" spans="1:31" s="10" customFormat="1" ht="14.85" customHeight="1">
      <c r="B104" s="154"/>
      <c r="C104" s="155"/>
      <c r="D104" s="156" t="s">
        <v>105</v>
      </c>
      <c r="E104" s="157"/>
      <c r="F104" s="157"/>
      <c r="G104" s="157"/>
      <c r="H104" s="157"/>
      <c r="I104" s="157"/>
      <c r="J104" s="158">
        <f>J250</f>
        <v>0</v>
      </c>
      <c r="K104" s="155"/>
      <c r="L104" s="159"/>
    </row>
    <row r="105" spans="1:31" s="10" customFormat="1" ht="19.95" customHeight="1">
      <c r="B105" s="154"/>
      <c r="C105" s="155"/>
      <c r="D105" s="156" t="s">
        <v>106</v>
      </c>
      <c r="E105" s="157"/>
      <c r="F105" s="157"/>
      <c r="G105" s="157"/>
      <c r="H105" s="157"/>
      <c r="I105" s="157"/>
      <c r="J105" s="158">
        <f>J263</f>
        <v>0</v>
      </c>
      <c r="K105" s="155"/>
      <c r="L105" s="159"/>
    </row>
    <row r="106" spans="1:31" s="2" customFormat="1" ht="21.7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" customHeight="1">
      <c r="A107" s="35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pans="1:31" s="2" customFormat="1" ht="6.9" customHeight="1">
      <c r="A111" s="35"/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24.9" customHeight="1">
      <c r="A112" s="35"/>
      <c r="B112" s="36"/>
      <c r="C112" s="24" t="s">
        <v>107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16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26.25" customHeight="1">
      <c r="A115" s="35"/>
      <c r="B115" s="36"/>
      <c r="C115" s="37"/>
      <c r="D115" s="37"/>
      <c r="E115" s="312" t="str">
        <f>E7</f>
        <v>Stavidlo na vtoku náhodnu propojující toky Křetínku a Svitavu, ř.km 0,46, Letovice</v>
      </c>
      <c r="F115" s="313"/>
      <c r="G115" s="313"/>
      <c r="H115" s="313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94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6.5" customHeight="1">
      <c r="A117" s="35"/>
      <c r="B117" s="36"/>
      <c r="C117" s="37"/>
      <c r="D117" s="37"/>
      <c r="E117" s="264" t="str">
        <f>E9</f>
        <v>SO.02 - Stavidlo</v>
      </c>
      <c r="F117" s="314"/>
      <c r="G117" s="314"/>
      <c r="H117" s="314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" customHeight="1">
      <c r="A119" s="35"/>
      <c r="B119" s="36"/>
      <c r="C119" s="30" t="s">
        <v>20</v>
      </c>
      <c r="D119" s="37"/>
      <c r="E119" s="37"/>
      <c r="F119" s="28" t="str">
        <f>F12</f>
        <v xml:space="preserve"> </v>
      </c>
      <c r="G119" s="37"/>
      <c r="H119" s="37"/>
      <c r="I119" s="30" t="s">
        <v>22</v>
      </c>
      <c r="J119" s="67" t="str">
        <f>IF(J12="","",J12)</f>
        <v>26. 4. 2022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6.9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15" customHeight="1">
      <c r="A121" s="35"/>
      <c r="B121" s="36"/>
      <c r="C121" s="30" t="s">
        <v>24</v>
      </c>
      <c r="D121" s="37"/>
      <c r="E121" s="37"/>
      <c r="F121" s="28" t="str">
        <f>E15</f>
        <v xml:space="preserve"> </v>
      </c>
      <c r="G121" s="37"/>
      <c r="H121" s="37"/>
      <c r="I121" s="30" t="s">
        <v>29</v>
      </c>
      <c r="J121" s="33" t="str">
        <f>E21</f>
        <v xml:space="preserve"> 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5.15" customHeight="1">
      <c r="A122" s="35"/>
      <c r="B122" s="36"/>
      <c r="C122" s="30" t="s">
        <v>27</v>
      </c>
      <c r="D122" s="37"/>
      <c r="E122" s="37"/>
      <c r="F122" s="28" t="str">
        <f>IF(E18="","",E18)</f>
        <v>Vyplň údaj</v>
      </c>
      <c r="G122" s="37"/>
      <c r="H122" s="37"/>
      <c r="I122" s="30" t="s">
        <v>31</v>
      </c>
      <c r="J122" s="33" t="str">
        <f>E24</f>
        <v xml:space="preserve"> 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2" customFormat="1" ht="10.3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5" s="11" customFormat="1" ht="29.25" customHeight="1">
      <c r="A124" s="160"/>
      <c r="B124" s="161"/>
      <c r="C124" s="162" t="s">
        <v>108</v>
      </c>
      <c r="D124" s="163" t="s">
        <v>58</v>
      </c>
      <c r="E124" s="163" t="s">
        <v>54</v>
      </c>
      <c r="F124" s="163" t="s">
        <v>55</v>
      </c>
      <c r="G124" s="163" t="s">
        <v>109</v>
      </c>
      <c r="H124" s="163" t="s">
        <v>110</v>
      </c>
      <c r="I124" s="163" t="s">
        <v>111</v>
      </c>
      <c r="J124" s="163" t="s">
        <v>98</v>
      </c>
      <c r="K124" s="164" t="s">
        <v>112</v>
      </c>
      <c r="L124" s="165"/>
      <c r="M124" s="76" t="s">
        <v>1</v>
      </c>
      <c r="N124" s="77" t="s">
        <v>37</v>
      </c>
      <c r="O124" s="77" t="s">
        <v>113</v>
      </c>
      <c r="P124" s="77" t="s">
        <v>114</v>
      </c>
      <c r="Q124" s="77" t="s">
        <v>115</v>
      </c>
      <c r="R124" s="77" t="s">
        <v>116</v>
      </c>
      <c r="S124" s="77" t="s">
        <v>117</v>
      </c>
      <c r="T124" s="78" t="s">
        <v>118</v>
      </c>
      <c r="U124" s="160"/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/>
    </row>
    <row r="125" spans="1:65" s="2" customFormat="1" ht="22.8" customHeight="1">
      <c r="A125" s="35"/>
      <c r="B125" s="36"/>
      <c r="C125" s="83" t="s">
        <v>119</v>
      </c>
      <c r="D125" s="37"/>
      <c r="E125" s="37"/>
      <c r="F125" s="37"/>
      <c r="G125" s="37"/>
      <c r="H125" s="37"/>
      <c r="I125" s="37"/>
      <c r="J125" s="166">
        <f>BK125</f>
        <v>0</v>
      </c>
      <c r="K125" s="37"/>
      <c r="L125" s="40"/>
      <c r="M125" s="79"/>
      <c r="N125" s="167"/>
      <c r="O125" s="80"/>
      <c r="P125" s="168">
        <f>P126</f>
        <v>0</v>
      </c>
      <c r="Q125" s="80"/>
      <c r="R125" s="168">
        <f>R126</f>
        <v>25.728189416709398</v>
      </c>
      <c r="S125" s="80"/>
      <c r="T125" s="169">
        <f>T126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72</v>
      </c>
      <c r="AU125" s="18" t="s">
        <v>100</v>
      </c>
      <c r="BK125" s="170">
        <f>BK126</f>
        <v>0</v>
      </c>
    </row>
    <row r="126" spans="1:65" s="12" customFormat="1" ht="25.95" customHeight="1">
      <c r="B126" s="171"/>
      <c r="C126" s="172"/>
      <c r="D126" s="173" t="s">
        <v>72</v>
      </c>
      <c r="E126" s="174" t="s">
        <v>120</v>
      </c>
      <c r="F126" s="174" t="s">
        <v>121</v>
      </c>
      <c r="G126" s="172"/>
      <c r="H126" s="172"/>
      <c r="I126" s="175"/>
      <c r="J126" s="176">
        <f>BK126</f>
        <v>0</v>
      </c>
      <c r="K126" s="172"/>
      <c r="L126" s="177"/>
      <c r="M126" s="178"/>
      <c r="N126" s="179"/>
      <c r="O126" s="179"/>
      <c r="P126" s="180">
        <f>P127+P158+P175+P198+P236+P242+P263</f>
        <v>0</v>
      </c>
      <c r="Q126" s="179"/>
      <c r="R126" s="180">
        <f>R127+R158+R175+R198+R236+R242+R263</f>
        <v>25.728189416709398</v>
      </c>
      <c r="S126" s="179"/>
      <c r="T126" s="181">
        <f>T127+T158+T175+T198+T236+T242+T263</f>
        <v>0</v>
      </c>
      <c r="AR126" s="182" t="s">
        <v>81</v>
      </c>
      <c r="AT126" s="183" t="s">
        <v>72</v>
      </c>
      <c r="AU126" s="183" t="s">
        <v>73</v>
      </c>
      <c r="AY126" s="182" t="s">
        <v>122</v>
      </c>
      <c r="BK126" s="184">
        <f>BK127+BK158+BK175+BK198+BK236+BK242+BK263</f>
        <v>0</v>
      </c>
    </row>
    <row r="127" spans="1:65" s="12" customFormat="1" ht="22.8" customHeight="1">
      <c r="B127" s="171"/>
      <c r="C127" s="172"/>
      <c r="D127" s="173" t="s">
        <v>72</v>
      </c>
      <c r="E127" s="185" t="s">
        <v>81</v>
      </c>
      <c r="F127" s="185" t="s">
        <v>123</v>
      </c>
      <c r="G127" s="172"/>
      <c r="H127" s="172"/>
      <c r="I127" s="175"/>
      <c r="J127" s="186">
        <f>BK127</f>
        <v>0</v>
      </c>
      <c r="K127" s="172"/>
      <c r="L127" s="177"/>
      <c r="M127" s="178"/>
      <c r="N127" s="179"/>
      <c r="O127" s="179"/>
      <c r="P127" s="180">
        <f>SUM(P128:P157)</f>
        <v>0</v>
      </c>
      <c r="Q127" s="179"/>
      <c r="R127" s="180">
        <f>SUM(R128:R157)</f>
        <v>4.4999999999999998E-2</v>
      </c>
      <c r="S127" s="179"/>
      <c r="T127" s="181">
        <f>SUM(T128:T157)</f>
        <v>0</v>
      </c>
      <c r="AR127" s="182" t="s">
        <v>81</v>
      </c>
      <c r="AT127" s="183" t="s">
        <v>72</v>
      </c>
      <c r="AU127" s="183" t="s">
        <v>81</v>
      </c>
      <c r="AY127" s="182" t="s">
        <v>122</v>
      </c>
      <c r="BK127" s="184">
        <f>SUM(BK128:BK157)</f>
        <v>0</v>
      </c>
    </row>
    <row r="128" spans="1:65" s="2" customFormat="1" ht="24.15" customHeight="1">
      <c r="A128" s="35"/>
      <c r="B128" s="36"/>
      <c r="C128" s="187" t="s">
        <v>81</v>
      </c>
      <c r="D128" s="187" t="s">
        <v>124</v>
      </c>
      <c r="E128" s="188" t="s">
        <v>275</v>
      </c>
      <c r="F128" s="189" t="s">
        <v>276</v>
      </c>
      <c r="G128" s="190" t="s">
        <v>169</v>
      </c>
      <c r="H128" s="191">
        <v>1.26</v>
      </c>
      <c r="I128" s="192"/>
      <c r="J128" s="193">
        <f>ROUND(I128*H128,2)</f>
        <v>0</v>
      </c>
      <c r="K128" s="189" t="s">
        <v>128</v>
      </c>
      <c r="L128" s="40"/>
      <c r="M128" s="194" t="s">
        <v>1</v>
      </c>
      <c r="N128" s="195" t="s">
        <v>38</v>
      </c>
      <c r="O128" s="72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8" t="s">
        <v>129</v>
      </c>
      <c r="AT128" s="198" t="s">
        <v>124</v>
      </c>
      <c r="AU128" s="198" t="s">
        <v>83</v>
      </c>
      <c r="AY128" s="18" t="s">
        <v>122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8" t="s">
        <v>81</v>
      </c>
      <c r="BK128" s="199">
        <f>ROUND(I128*H128,2)</f>
        <v>0</v>
      </c>
      <c r="BL128" s="18" t="s">
        <v>129</v>
      </c>
      <c r="BM128" s="198" t="s">
        <v>277</v>
      </c>
    </row>
    <row r="129" spans="1:65" s="2" customFormat="1" ht="38.4">
      <c r="A129" s="35"/>
      <c r="B129" s="36"/>
      <c r="C129" s="37"/>
      <c r="D129" s="200" t="s">
        <v>131</v>
      </c>
      <c r="E129" s="37"/>
      <c r="F129" s="201" t="s">
        <v>278</v>
      </c>
      <c r="G129" s="37"/>
      <c r="H129" s="37"/>
      <c r="I129" s="202"/>
      <c r="J129" s="37"/>
      <c r="K129" s="37"/>
      <c r="L129" s="40"/>
      <c r="M129" s="203"/>
      <c r="N129" s="204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131</v>
      </c>
      <c r="AU129" s="18" t="s">
        <v>83</v>
      </c>
    </row>
    <row r="130" spans="1:65" s="13" customFormat="1" ht="10.199999999999999">
      <c r="B130" s="205"/>
      <c r="C130" s="206"/>
      <c r="D130" s="200" t="s">
        <v>147</v>
      </c>
      <c r="E130" s="207" t="s">
        <v>1</v>
      </c>
      <c r="F130" s="208" t="s">
        <v>279</v>
      </c>
      <c r="G130" s="206"/>
      <c r="H130" s="209">
        <v>1.26</v>
      </c>
      <c r="I130" s="210"/>
      <c r="J130" s="206"/>
      <c r="K130" s="206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147</v>
      </c>
      <c r="AU130" s="215" t="s">
        <v>83</v>
      </c>
      <c r="AV130" s="13" t="s">
        <v>83</v>
      </c>
      <c r="AW130" s="13" t="s">
        <v>30</v>
      </c>
      <c r="AX130" s="13" t="s">
        <v>73</v>
      </c>
      <c r="AY130" s="215" t="s">
        <v>122</v>
      </c>
    </row>
    <row r="131" spans="1:65" s="14" customFormat="1" ht="10.199999999999999">
      <c r="B131" s="216"/>
      <c r="C131" s="217"/>
      <c r="D131" s="200" t="s">
        <v>147</v>
      </c>
      <c r="E131" s="218" t="s">
        <v>1</v>
      </c>
      <c r="F131" s="219" t="s">
        <v>280</v>
      </c>
      <c r="G131" s="217"/>
      <c r="H131" s="220">
        <v>1.26</v>
      </c>
      <c r="I131" s="221"/>
      <c r="J131" s="217"/>
      <c r="K131" s="217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147</v>
      </c>
      <c r="AU131" s="226" t="s">
        <v>83</v>
      </c>
      <c r="AV131" s="14" t="s">
        <v>137</v>
      </c>
      <c r="AW131" s="14" t="s">
        <v>30</v>
      </c>
      <c r="AX131" s="14" t="s">
        <v>73</v>
      </c>
      <c r="AY131" s="226" t="s">
        <v>122</v>
      </c>
    </row>
    <row r="132" spans="1:65" s="15" customFormat="1" ht="10.199999999999999">
      <c r="B132" s="227"/>
      <c r="C132" s="228"/>
      <c r="D132" s="200" t="s">
        <v>147</v>
      </c>
      <c r="E132" s="229" t="s">
        <v>1</v>
      </c>
      <c r="F132" s="230" t="s">
        <v>150</v>
      </c>
      <c r="G132" s="228"/>
      <c r="H132" s="231">
        <v>1.26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147</v>
      </c>
      <c r="AU132" s="237" t="s">
        <v>83</v>
      </c>
      <c r="AV132" s="15" t="s">
        <v>129</v>
      </c>
      <c r="AW132" s="15" t="s">
        <v>30</v>
      </c>
      <c r="AX132" s="15" t="s">
        <v>81</v>
      </c>
      <c r="AY132" s="237" t="s">
        <v>122</v>
      </c>
    </row>
    <row r="133" spans="1:65" s="2" customFormat="1" ht="21.75" customHeight="1">
      <c r="A133" s="35"/>
      <c r="B133" s="36"/>
      <c r="C133" s="238" t="s">
        <v>83</v>
      </c>
      <c r="D133" s="238" t="s">
        <v>197</v>
      </c>
      <c r="E133" s="239" t="s">
        <v>281</v>
      </c>
      <c r="F133" s="240" t="s">
        <v>282</v>
      </c>
      <c r="G133" s="241" t="s">
        <v>268</v>
      </c>
      <c r="H133" s="242">
        <v>4.4999999999999998E-2</v>
      </c>
      <c r="I133" s="243"/>
      <c r="J133" s="244">
        <f>ROUND(I133*H133,2)</f>
        <v>0</v>
      </c>
      <c r="K133" s="240" t="s">
        <v>128</v>
      </c>
      <c r="L133" s="245"/>
      <c r="M133" s="246" t="s">
        <v>1</v>
      </c>
      <c r="N133" s="247" t="s">
        <v>38</v>
      </c>
      <c r="O133" s="72"/>
      <c r="P133" s="196">
        <f>O133*H133</f>
        <v>0</v>
      </c>
      <c r="Q133" s="196">
        <v>1</v>
      </c>
      <c r="R133" s="196">
        <f>Q133*H133</f>
        <v>4.4999999999999998E-2</v>
      </c>
      <c r="S133" s="196">
        <v>0</v>
      </c>
      <c r="T133" s="19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8" t="s">
        <v>174</v>
      </c>
      <c r="AT133" s="198" t="s">
        <v>197</v>
      </c>
      <c r="AU133" s="198" t="s">
        <v>83</v>
      </c>
      <c r="AY133" s="18" t="s">
        <v>122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8" t="s">
        <v>81</v>
      </c>
      <c r="BK133" s="199">
        <f>ROUND(I133*H133,2)</f>
        <v>0</v>
      </c>
      <c r="BL133" s="18" t="s">
        <v>129</v>
      </c>
      <c r="BM133" s="198" t="s">
        <v>283</v>
      </c>
    </row>
    <row r="134" spans="1:65" s="2" customFormat="1" ht="10.199999999999999">
      <c r="A134" s="35"/>
      <c r="B134" s="36"/>
      <c r="C134" s="37"/>
      <c r="D134" s="200" t="s">
        <v>131</v>
      </c>
      <c r="E134" s="37"/>
      <c r="F134" s="201" t="s">
        <v>282</v>
      </c>
      <c r="G134" s="37"/>
      <c r="H134" s="37"/>
      <c r="I134" s="202"/>
      <c r="J134" s="37"/>
      <c r="K134" s="37"/>
      <c r="L134" s="40"/>
      <c r="M134" s="203"/>
      <c r="N134" s="204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131</v>
      </c>
      <c r="AU134" s="18" t="s">
        <v>83</v>
      </c>
    </row>
    <row r="135" spans="1:65" s="13" customFormat="1" ht="10.199999999999999">
      <c r="B135" s="205"/>
      <c r="C135" s="206"/>
      <c r="D135" s="200" t="s">
        <v>147</v>
      </c>
      <c r="E135" s="206"/>
      <c r="F135" s="208" t="s">
        <v>284</v>
      </c>
      <c r="G135" s="206"/>
      <c r="H135" s="209">
        <v>4.4999999999999998E-2</v>
      </c>
      <c r="I135" s="210"/>
      <c r="J135" s="206"/>
      <c r="K135" s="206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147</v>
      </c>
      <c r="AU135" s="215" t="s">
        <v>83</v>
      </c>
      <c r="AV135" s="13" t="s">
        <v>83</v>
      </c>
      <c r="AW135" s="13" t="s">
        <v>4</v>
      </c>
      <c r="AX135" s="13" t="s">
        <v>81</v>
      </c>
      <c r="AY135" s="215" t="s">
        <v>122</v>
      </c>
    </row>
    <row r="136" spans="1:65" s="2" customFormat="1" ht="33" customHeight="1">
      <c r="A136" s="35"/>
      <c r="B136" s="36"/>
      <c r="C136" s="187" t="s">
        <v>137</v>
      </c>
      <c r="D136" s="187" t="s">
        <v>124</v>
      </c>
      <c r="E136" s="188" t="s">
        <v>285</v>
      </c>
      <c r="F136" s="189" t="s">
        <v>286</v>
      </c>
      <c r="G136" s="190" t="s">
        <v>169</v>
      </c>
      <c r="H136" s="191">
        <v>13</v>
      </c>
      <c r="I136" s="192"/>
      <c r="J136" s="193">
        <f>ROUND(I136*H136,2)</f>
        <v>0</v>
      </c>
      <c r="K136" s="189" t="s">
        <v>128</v>
      </c>
      <c r="L136" s="40"/>
      <c r="M136" s="194" t="s">
        <v>1</v>
      </c>
      <c r="N136" s="195" t="s">
        <v>38</v>
      </c>
      <c r="O136" s="72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8" t="s">
        <v>129</v>
      </c>
      <c r="AT136" s="198" t="s">
        <v>124</v>
      </c>
      <c r="AU136" s="198" t="s">
        <v>83</v>
      </c>
      <c r="AY136" s="18" t="s">
        <v>122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8" t="s">
        <v>81</v>
      </c>
      <c r="BK136" s="199">
        <f>ROUND(I136*H136,2)</f>
        <v>0</v>
      </c>
      <c r="BL136" s="18" t="s">
        <v>129</v>
      </c>
      <c r="BM136" s="198" t="s">
        <v>287</v>
      </c>
    </row>
    <row r="137" spans="1:65" s="2" customFormat="1" ht="19.2">
      <c r="A137" s="35"/>
      <c r="B137" s="36"/>
      <c r="C137" s="37"/>
      <c r="D137" s="200" t="s">
        <v>131</v>
      </c>
      <c r="E137" s="37"/>
      <c r="F137" s="201" t="s">
        <v>288</v>
      </c>
      <c r="G137" s="37"/>
      <c r="H137" s="37"/>
      <c r="I137" s="202"/>
      <c r="J137" s="37"/>
      <c r="K137" s="37"/>
      <c r="L137" s="40"/>
      <c r="M137" s="203"/>
      <c r="N137" s="204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131</v>
      </c>
      <c r="AU137" s="18" t="s">
        <v>83</v>
      </c>
    </row>
    <row r="138" spans="1:65" s="13" customFormat="1" ht="10.199999999999999">
      <c r="B138" s="205"/>
      <c r="C138" s="206"/>
      <c r="D138" s="200" t="s">
        <v>147</v>
      </c>
      <c r="E138" s="207" t="s">
        <v>1</v>
      </c>
      <c r="F138" s="208" t="s">
        <v>289</v>
      </c>
      <c r="G138" s="206"/>
      <c r="H138" s="209">
        <v>13</v>
      </c>
      <c r="I138" s="210"/>
      <c r="J138" s="206"/>
      <c r="K138" s="206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147</v>
      </c>
      <c r="AU138" s="215" t="s">
        <v>83</v>
      </c>
      <c r="AV138" s="13" t="s">
        <v>83</v>
      </c>
      <c r="AW138" s="13" t="s">
        <v>30</v>
      </c>
      <c r="AX138" s="13" t="s">
        <v>73</v>
      </c>
      <c r="AY138" s="215" t="s">
        <v>122</v>
      </c>
    </row>
    <row r="139" spans="1:65" s="14" customFormat="1" ht="10.199999999999999">
      <c r="B139" s="216"/>
      <c r="C139" s="217"/>
      <c r="D139" s="200" t="s">
        <v>147</v>
      </c>
      <c r="E139" s="218" t="s">
        <v>1</v>
      </c>
      <c r="F139" s="219" t="s">
        <v>290</v>
      </c>
      <c r="G139" s="217"/>
      <c r="H139" s="220">
        <v>13</v>
      </c>
      <c r="I139" s="221"/>
      <c r="J139" s="217"/>
      <c r="K139" s="217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147</v>
      </c>
      <c r="AU139" s="226" t="s">
        <v>83</v>
      </c>
      <c r="AV139" s="14" t="s">
        <v>137</v>
      </c>
      <c r="AW139" s="14" t="s">
        <v>30</v>
      </c>
      <c r="AX139" s="14" t="s">
        <v>73</v>
      </c>
      <c r="AY139" s="226" t="s">
        <v>122</v>
      </c>
    </row>
    <row r="140" spans="1:65" s="15" customFormat="1" ht="10.199999999999999">
      <c r="B140" s="227"/>
      <c r="C140" s="228"/>
      <c r="D140" s="200" t="s">
        <v>147</v>
      </c>
      <c r="E140" s="229" t="s">
        <v>1</v>
      </c>
      <c r="F140" s="230" t="s">
        <v>150</v>
      </c>
      <c r="G140" s="228"/>
      <c r="H140" s="231">
        <v>13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AT140" s="237" t="s">
        <v>147</v>
      </c>
      <c r="AU140" s="237" t="s">
        <v>83</v>
      </c>
      <c r="AV140" s="15" t="s">
        <v>129</v>
      </c>
      <c r="AW140" s="15" t="s">
        <v>30</v>
      </c>
      <c r="AX140" s="15" t="s">
        <v>81</v>
      </c>
      <c r="AY140" s="237" t="s">
        <v>122</v>
      </c>
    </row>
    <row r="141" spans="1:65" s="2" customFormat="1" ht="37.799999999999997" customHeight="1">
      <c r="A141" s="35"/>
      <c r="B141" s="36"/>
      <c r="C141" s="187" t="s">
        <v>129</v>
      </c>
      <c r="D141" s="187" t="s">
        <v>124</v>
      </c>
      <c r="E141" s="188" t="s">
        <v>175</v>
      </c>
      <c r="F141" s="189" t="s">
        <v>176</v>
      </c>
      <c r="G141" s="190" t="s">
        <v>169</v>
      </c>
      <c r="H141" s="191">
        <v>26</v>
      </c>
      <c r="I141" s="192"/>
      <c r="J141" s="193">
        <f>ROUND(I141*H141,2)</f>
        <v>0</v>
      </c>
      <c r="K141" s="189" t="s">
        <v>128</v>
      </c>
      <c r="L141" s="40"/>
      <c r="M141" s="194" t="s">
        <v>1</v>
      </c>
      <c r="N141" s="195" t="s">
        <v>38</v>
      </c>
      <c r="O141" s="72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8" t="s">
        <v>129</v>
      </c>
      <c r="AT141" s="198" t="s">
        <v>124</v>
      </c>
      <c r="AU141" s="198" t="s">
        <v>83</v>
      </c>
      <c r="AY141" s="18" t="s">
        <v>122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8" t="s">
        <v>81</v>
      </c>
      <c r="BK141" s="199">
        <f>ROUND(I141*H141,2)</f>
        <v>0</v>
      </c>
      <c r="BL141" s="18" t="s">
        <v>129</v>
      </c>
      <c r="BM141" s="198" t="s">
        <v>291</v>
      </c>
    </row>
    <row r="142" spans="1:65" s="2" customFormat="1" ht="38.4">
      <c r="A142" s="35"/>
      <c r="B142" s="36"/>
      <c r="C142" s="37"/>
      <c r="D142" s="200" t="s">
        <v>131</v>
      </c>
      <c r="E142" s="37"/>
      <c r="F142" s="201" t="s">
        <v>178</v>
      </c>
      <c r="G142" s="37"/>
      <c r="H142" s="37"/>
      <c r="I142" s="202"/>
      <c r="J142" s="37"/>
      <c r="K142" s="37"/>
      <c r="L142" s="40"/>
      <c r="M142" s="203"/>
      <c r="N142" s="204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131</v>
      </c>
      <c r="AU142" s="18" t="s">
        <v>83</v>
      </c>
    </row>
    <row r="143" spans="1:65" s="13" customFormat="1" ht="10.199999999999999">
      <c r="B143" s="205"/>
      <c r="C143" s="206"/>
      <c r="D143" s="200" t="s">
        <v>147</v>
      </c>
      <c r="E143" s="207" t="s">
        <v>1</v>
      </c>
      <c r="F143" s="208" t="s">
        <v>292</v>
      </c>
      <c r="G143" s="206"/>
      <c r="H143" s="209">
        <v>26</v>
      </c>
      <c r="I143" s="210"/>
      <c r="J143" s="206"/>
      <c r="K143" s="206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147</v>
      </c>
      <c r="AU143" s="215" t="s">
        <v>83</v>
      </c>
      <c r="AV143" s="13" t="s">
        <v>83</v>
      </c>
      <c r="AW143" s="13" t="s">
        <v>30</v>
      </c>
      <c r="AX143" s="13" t="s">
        <v>73</v>
      </c>
      <c r="AY143" s="215" t="s">
        <v>122</v>
      </c>
    </row>
    <row r="144" spans="1:65" s="14" customFormat="1" ht="10.199999999999999">
      <c r="B144" s="216"/>
      <c r="C144" s="217"/>
      <c r="D144" s="200" t="s">
        <v>147</v>
      </c>
      <c r="E144" s="218" t="s">
        <v>1</v>
      </c>
      <c r="F144" s="219" t="s">
        <v>293</v>
      </c>
      <c r="G144" s="217"/>
      <c r="H144" s="220">
        <v>26</v>
      </c>
      <c r="I144" s="221"/>
      <c r="J144" s="217"/>
      <c r="K144" s="217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147</v>
      </c>
      <c r="AU144" s="226" t="s">
        <v>83</v>
      </c>
      <c r="AV144" s="14" t="s">
        <v>137</v>
      </c>
      <c r="AW144" s="14" t="s">
        <v>30</v>
      </c>
      <c r="AX144" s="14" t="s">
        <v>73</v>
      </c>
      <c r="AY144" s="226" t="s">
        <v>122</v>
      </c>
    </row>
    <row r="145" spans="1:65" s="15" customFormat="1" ht="10.199999999999999">
      <c r="B145" s="227"/>
      <c r="C145" s="228"/>
      <c r="D145" s="200" t="s">
        <v>147</v>
      </c>
      <c r="E145" s="229" t="s">
        <v>1</v>
      </c>
      <c r="F145" s="230" t="s">
        <v>150</v>
      </c>
      <c r="G145" s="228"/>
      <c r="H145" s="231">
        <v>26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AT145" s="237" t="s">
        <v>147</v>
      </c>
      <c r="AU145" s="237" t="s">
        <v>83</v>
      </c>
      <c r="AV145" s="15" t="s">
        <v>129</v>
      </c>
      <c r="AW145" s="15" t="s">
        <v>30</v>
      </c>
      <c r="AX145" s="15" t="s">
        <v>81</v>
      </c>
      <c r="AY145" s="237" t="s">
        <v>122</v>
      </c>
    </row>
    <row r="146" spans="1:65" s="2" customFormat="1" ht="24.15" customHeight="1">
      <c r="A146" s="35"/>
      <c r="B146" s="36"/>
      <c r="C146" s="187" t="s">
        <v>151</v>
      </c>
      <c r="D146" s="187" t="s">
        <v>124</v>
      </c>
      <c r="E146" s="188" t="s">
        <v>294</v>
      </c>
      <c r="F146" s="189" t="s">
        <v>295</v>
      </c>
      <c r="G146" s="190" t="s">
        <v>169</v>
      </c>
      <c r="H146" s="191">
        <v>13</v>
      </c>
      <c r="I146" s="192"/>
      <c r="J146" s="193">
        <f>ROUND(I146*H146,2)</f>
        <v>0</v>
      </c>
      <c r="K146" s="189" t="s">
        <v>128</v>
      </c>
      <c r="L146" s="40"/>
      <c r="M146" s="194" t="s">
        <v>1</v>
      </c>
      <c r="N146" s="195" t="s">
        <v>38</v>
      </c>
      <c r="O146" s="72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8" t="s">
        <v>129</v>
      </c>
      <c r="AT146" s="198" t="s">
        <v>124</v>
      </c>
      <c r="AU146" s="198" t="s">
        <v>83</v>
      </c>
      <c r="AY146" s="18" t="s">
        <v>122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8" t="s">
        <v>81</v>
      </c>
      <c r="BK146" s="199">
        <f>ROUND(I146*H146,2)</f>
        <v>0</v>
      </c>
      <c r="BL146" s="18" t="s">
        <v>129</v>
      </c>
      <c r="BM146" s="198" t="s">
        <v>296</v>
      </c>
    </row>
    <row r="147" spans="1:65" s="2" customFormat="1" ht="28.8">
      <c r="A147" s="35"/>
      <c r="B147" s="36"/>
      <c r="C147" s="37"/>
      <c r="D147" s="200" t="s">
        <v>131</v>
      </c>
      <c r="E147" s="37"/>
      <c r="F147" s="201" t="s">
        <v>297</v>
      </c>
      <c r="G147" s="37"/>
      <c r="H147" s="37"/>
      <c r="I147" s="202"/>
      <c r="J147" s="37"/>
      <c r="K147" s="37"/>
      <c r="L147" s="40"/>
      <c r="M147" s="203"/>
      <c r="N147" s="204"/>
      <c r="O147" s="72"/>
      <c r="P147" s="72"/>
      <c r="Q147" s="72"/>
      <c r="R147" s="72"/>
      <c r="S147" s="72"/>
      <c r="T147" s="73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131</v>
      </c>
      <c r="AU147" s="18" t="s">
        <v>83</v>
      </c>
    </row>
    <row r="148" spans="1:65" s="13" customFormat="1" ht="10.199999999999999">
      <c r="B148" s="205"/>
      <c r="C148" s="206"/>
      <c r="D148" s="200" t="s">
        <v>147</v>
      </c>
      <c r="E148" s="207" t="s">
        <v>1</v>
      </c>
      <c r="F148" s="208" t="s">
        <v>209</v>
      </c>
      <c r="G148" s="206"/>
      <c r="H148" s="209">
        <v>13</v>
      </c>
      <c r="I148" s="210"/>
      <c r="J148" s="206"/>
      <c r="K148" s="206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147</v>
      </c>
      <c r="AU148" s="215" t="s">
        <v>83</v>
      </c>
      <c r="AV148" s="13" t="s">
        <v>83</v>
      </c>
      <c r="AW148" s="13" t="s">
        <v>30</v>
      </c>
      <c r="AX148" s="13" t="s">
        <v>73</v>
      </c>
      <c r="AY148" s="215" t="s">
        <v>122</v>
      </c>
    </row>
    <row r="149" spans="1:65" s="14" customFormat="1" ht="20.399999999999999">
      <c r="B149" s="216"/>
      <c r="C149" s="217"/>
      <c r="D149" s="200" t="s">
        <v>147</v>
      </c>
      <c r="E149" s="218" t="s">
        <v>1</v>
      </c>
      <c r="F149" s="219" t="s">
        <v>187</v>
      </c>
      <c r="G149" s="217"/>
      <c r="H149" s="220">
        <v>13</v>
      </c>
      <c r="I149" s="221"/>
      <c r="J149" s="217"/>
      <c r="K149" s="217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147</v>
      </c>
      <c r="AU149" s="226" t="s">
        <v>83</v>
      </c>
      <c r="AV149" s="14" t="s">
        <v>137</v>
      </c>
      <c r="AW149" s="14" t="s">
        <v>30</v>
      </c>
      <c r="AX149" s="14" t="s">
        <v>73</v>
      </c>
      <c r="AY149" s="226" t="s">
        <v>122</v>
      </c>
    </row>
    <row r="150" spans="1:65" s="15" customFormat="1" ht="10.199999999999999">
      <c r="B150" s="227"/>
      <c r="C150" s="228"/>
      <c r="D150" s="200" t="s">
        <v>147</v>
      </c>
      <c r="E150" s="229" t="s">
        <v>1</v>
      </c>
      <c r="F150" s="230" t="s">
        <v>150</v>
      </c>
      <c r="G150" s="228"/>
      <c r="H150" s="231">
        <v>13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AT150" s="237" t="s">
        <v>147</v>
      </c>
      <c r="AU150" s="237" t="s">
        <v>83</v>
      </c>
      <c r="AV150" s="15" t="s">
        <v>129</v>
      </c>
      <c r="AW150" s="15" t="s">
        <v>30</v>
      </c>
      <c r="AX150" s="15" t="s">
        <v>81</v>
      </c>
      <c r="AY150" s="237" t="s">
        <v>122</v>
      </c>
    </row>
    <row r="151" spans="1:65" s="2" customFormat="1" ht="24.15" customHeight="1">
      <c r="A151" s="35"/>
      <c r="B151" s="36"/>
      <c r="C151" s="187" t="s">
        <v>159</v>
      </c>
      <c r="D151" s="187" t="s">
        <v>124</v>
      </c>
      <c r="E151" s="188" t="s">
        <v>298</v>
      </c>
      <c r="F151" s="189" t="s">
        <v>299</v>
      </c>
      <c r="G151" s="190" t="s">
        <v>191</v>
      </c>
      <c r="H151" s="191">
        <v>6.3</v>
      </c>
      <c r="I151" s="192"/>
      <c r="J151" s="193">
        <f>ROUND(I151*H151,2)</f>
        <v>0</v>
      </c>
      <c r="K151" s="189" t="s">
        <v>128</v>
      </c>
      <c r="L151" s="40"/>
      <c r="M151" s="194" t="s">
        <v>1</v>
      </c>
      <c r="N151" s="195" t="s">
        <v>38</v>
      </c>
      <c r="O151" s="72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8" t="s">
        <v>129</v>
      </c>
      <c r="AT151" s="198" t="s">
        <v>124</v>
      </c>
      <c r="AU151" s="198" t="s">
        <v>83</v>
      </c>
      <c r="AY151" s="18" t="s">
        <v>122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8" t="s">
        <v>81</v>
      </c>
      <c r="BK151" s="199">
        <f>ROUND(I151*H151,2)</f>
        <v>0</v>
      </c>
      <c r="BL151" s="18" t="s">
        <v>129</v>
      </c>
      <c r="BM151" s="198" t="s">
        <v>300</v>
      </c>
    </row>
    <row r="152" spans="1:65" s="2" customFormat="1" ht="19.2">
      <c r="A152" s="35"/>
      <c r="B152" s="36"/>
      <c r="C152" s="37"/>
      <c r="D152" s="200" t="s">
        <v>131</v>
      </c>
      <c r="E152" s="37"/>
      <c r="F152" s="201" t="s">
        <v>301</v>
      </c>
      <c r="G152" s="37"/>
      <c r="H152" s="37"/>
      <c r="I152" s="202"/>
      <c r="J152" s="37"/>
      <c r="K152" s="37"/>
      <c r="L152" s="40"/>
      <c r="M152" s="203"/>
      <c r="N152" s="204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131</v>
      </c>
      <c r="AU152" s="18" t="s">
        <v>83</v>
      </c>
    </row>
    <row r="153" spans="1:65" s="13" customFormat="1" ht="10.199999999999999">
      <c r="B153" s="205"/>
      <c r="C153" s="206"/>
      <c r="D153" s="200" t="s">
        <v>147</v>
      </c>
      <c r="E153" s="207" t="s">
        <v>1</v>
      </c>
      <c r="F153" s="208" t="s">
        <v>302</v>
      </c>
      <c r="G153" s="206"/>
      <c r="H153" s="209">
        <v>6.3</v>
      </c>
      <c r="I153" s="210"/>
      <c r="J153" s="206"/>
      <c r="K153" s="206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147</v>
      </c>
      <c r="AU153" s="215" t="s">
        <v>83</v>
      </c>
      <c r="AV153" s="13" t="s">
        <v>83</v>
      </c>
      <c r="AW153" s="13" t="s">
        <v>30</v>
      </c>
      <c r="AX153" s="13" t="s">
        <v>73</v>
      </c>
      <c r="AY153" s="215" t="s">
        <v>122</v>
      </c>
    </row>
    <row r="154" spans="1:65" s="14" customFormat="1" ht="10.199999999999999">
      <c r="B154" s="216"/>
      <c r="C154" s="217"/>
      <c r="D154" s="200" t="s">
        <v>147</v>
      </c>
      <c r="E154" s="218" t="s">
        <v>1</v>
      </c>
      <c r="F154" s="219" t="s">
        <v>303</v>
      </c>
      <c r="G154" s="217"/>
      <c r="H154" s="220">
        <v>6.3</v>
      </c>
      <c r="I154" s="221"/>
      <c r="J154" s="217"/>
      <c r="K154" s="217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147</v>
      </c>
      <c r="AU154" s="226" t="s">
        <v>83</v>
      </c>
      <c r="AV154" s="14" t="s">
        <v>137</v>
      </c>
      <c r="AW154" s="14" t="s">
        <v>30</v>
      </c>
      <c r="AX154" s="14" t="s">
        <v>73</v>
      </c>
      <c r="AY154" s="226" t="s">
        <v>122</v>
      </c>
    </row>
    <row r="155" spans="1:65" s="15" customFormat="1" ht="10.199999999999999">
      <c r="B155" s="227"/>
      <c r="C155" s="228"/>
      <c r="D155" s="200" t="s">
        <v>147</v>
      </c>
      <c r="E155" s="229" t="s">
        <v>1</v>
      </c>
      <c r="F155" s="230" t="s">
        <v>150</v>
      </c>
      <c r="G155" s="228"/>
      <c r="H155" s="231">
        <v>6.3</v>
      </c>
      <c r="I155" s="232"/>
      <c r="J155" s="228"/>
      <c r="K155" s="228"/>
      <c r="L155" s="233"/>
      <c r="M155" s="234"/>
      <c r="N155" s="235"/>
      <c r="O155" s="235"/>
      <c r="P155" s="235"/>
      <c r="Q155" s="235"/>
      <c r="R155" s="235"/>
      <c r="S155" s="235"/>
      <c r="T155" s="236"/>
      <c r="AT155" s="237" t="s">
        <v>147</v>
      </c>
      <c r="AU155" s="237" t="s">
        <v>83</v>
      </c>
      <c r="AV155" s="15" t="s">
        <v>129</v>
      </c>
      <c r="AW155" s="15" t="s">
        <v>30</v>
      </c>
      <c r="AX155" s="15" t="s">
        <v>81</v>
      </c>
      <c r="AY155" s="237" t="s">
        <v>122</v>
      </c>
    </row>
    <row r="156" spans="1:65" s="2" customFormat="1" ht="16.5" customHeight="1">
      <c r="A156" s="35"/>
      <c r="B156" s="36"/>
      <c r="C156" s="187" t="s">
        <v>166</v>
      </c>
      <c r="D156" s="187" t="s">
        <v>124</v>
      </c>
      <c r="E156" s="188" t="s">
        <v>304</v>
      </c>
      <c r="F156" s="189" t="s">
        <v>305</v>
      </c>
      <c r="G156" s="190" t="s">
        <v>212</v>
      </c>
      <c r="H156" s="191">
        <v>1</v>
      </c>
      <c r="I156" s="192"/>
      <c r="J156" s="193">
        <f>ROUND(I156*H156,2)</f>
        <v>0</v>
      </c>
      <c r="K156" s="189" t="s">
        <v>1</v>
      </c>
      <c r="L156" s="40"/>
      <c r="M156" s="194" t="s">
        <v>1</v>
      </c>
      <c r="N156" s="195" t="s">
        <v>38</v>
      </c>
      <c r="O156" s="72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8" t="s">
        <v>129</v>
      </c>
      <c r="AT156" s="198" t="s">
        <v>124</v>
      </c>
      <c r="AU156" s="198" t="s">
        <v>83</v>
      </c>
      <c r="AY156" s="18" t="s">
        <v>122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8" t="s">
        <v>81</v>
      </c>
      <c r="BK156" s="199">
        <f>ROUND(I156*H156,2)</f>
        <v>0</v>
      </c>
      <c r="BL156" s="18" t="s">
        <v>129</v>
      </c>
      <c r="BM156" s="198" t="s">
        <v>306</v>
      </c>
    </row>
    <row r="157" spans="1:65" s="2" customFormat="1" ht="105.6">
      <c r="A157" s="35"/>
      <c r="B157" s="36"/>
      <c r="C157" s="37"/>
      <c r="D157" s="200" t="s">
        <v>131</v>
      </c>
      <c r="E157" s="37"/>
      <c r="F157" s="201" t="s">
        <v>307</v>
      </c>
      <c r="G157" s="37"/>
      <c r="H157" s="37"/>
      <c r="I157" s="202"/>
      <c r="J157" s="37"/>
      <c r="K157" s="37"/>
      <c r="L157" s="40"/>
      <c r="M157" s="203"/>
      <c r="N157" s="204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131</v>
      </c>
      <c r="AU157" s="18" t="s">
        <v>83</v>
      </c>
    </row>
    <row r="158" spans="1:65" s="12" customFormat="1" ht="22.8" customHeight="1">
      <c r="B158" s="171"/>
      <c r="C158" s="172"/>
      <c r="D158" s="173" t="s">
        <v>72</v>
      </c>
      <c r="E158" s="185" t="s">
        <v>83</v>
      </c>
      <c r="F158" s="185" t="s">
        <v>308</v>
      </c>
      <c r="G158" s="172"/>
      <c r="H158" s="172"/>
      <c r="I158" s="175"/>
      <c r="J158" s="186">
        <f>BK158</f>
        <v>0</v>
      </c>
      <c r="K158" s="172"/>
      <c r="L158" s="177"/>
      <c r="M158" s="178"/>
      <c r="N158" s="179"/>
      <c r="O158" s="179"/>
      <c r="P158" s="180">
        <f>SUM(P159:P174)</f>
        <v>0</v>
      </c>
      <c r="Q158" s="179"/>
      <c r="R158" s="180">
        <f>SUM(R159:R174)</f>
        <v>11.96512443312</v>
      </c>
      <c r="S158" s="179"/>
      <c r="T158" s="181">
        <f>SUM(T159:T174)</f>
        <v>0</v>
      </c>
      <c r="AR158" s="182" t="s">
        <v>81</v>
      </c>
      <c r="AT158" s="183" t="s">
        <v>72</v>
      </c>
      <c r="AU158" s="183" t="s">
        <v>81</v>
      </c>
      <c r="AY158" s="182" t="s">
        <v>122</v>
      </c>
      <c r="BK158" s="184">
        <f>SUM(BK159:BK174)</f>
        <v>0</v>
      </c>
    </row>
    <row r="159" spans="1:65" s="2" customFormat="1" ht="24.15" customHeight="1">
      <c r="A159" s="35"/>
      <c r="B159" s="36"/>
      <c r="C159" s="187" t="s">
        <v>174</v>
      </c>
      <c r="D159" s="187" t="s">
        <v>124</v>
      </c>
      <c r="E159" s="188" t="s">
        <v>309</v>
      </c>
      <c r="F159" s="189" t="s">
        <v>310</v>
      </c>
      <c r="G159" s="190" t="s">
        <v>169</v>
      </c>
      <c r="H159" s="191">
        <v>4.66</v>
      </c>
      <c r="I159" s="192"/>
      <c r="J159" s="193">
        <f>ROUND(I159*H159,2)</f>
        <v>0</v>
      </c>
      <c r="K159" s="189" t="s">
        <v>128</v>
      </c>
      <c r="L159" s="40"/>
      <c r="M159" s="194" t="s">
        <v>1</v>
      </c>
      <c r="N159" s="195" t="s">
        <v>38</v>
      </c>
      <c r="O159" s="72"/>
      <c r="P159" s="196">
        <f>O159*H159</f>
        <v>0</v>
      </c>
      <c r="Q159" s="196">
        <v>2.5532816120000001</v>
      </c>
      <c r="R159" s="196">
        <f>Q159*H159</f>
        <v>11.898292311920001</v>
      </c>
      <c r="S159" s="196">
        <v>0</v>
      </c>
      <c r="T159" s="19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8" t="s">
        <v>129</v>
      </c>
      <c r="AT159" s="198" t="s">
        <v>124</v>
      </c>
      <c r="AU159" s="198" t="s">
        <v>83</v>
      </c>
      <c r="AY159" s="18" t="s">
        <v>122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8" t="s">
        <v>81</v>
      </c>
      <c r="BK159" s="199">
        <f>ROUND(I159*H159,2)</f>
        <v>0</v>
      </c>
      <c r="BL159" s="18" t="s">
        <v>129</v>
      </c>
      <c r="BM159" s="198" t="s">
        <v>311</v>
      </c>
    </row>
    <row r="160" spans="1:65" s="2" customFormat="1" ht="19.2">
      <c r="A160" s="35"/>
      <c r="B160" s="36"/>
      <c r="C160" s="37"/>
      <c r="D160" s="200" t="s">
        <v>131</v>
      </c>
      <c r="E160" s="37"/>
      <c r="F160" s="201" t="s">
        <v>312</v>
      </c>
      <c r="G160" s="37"/>
      <c r="H160" s="37"/>
      <c r="I160" s="202"/>
      <c r="J160" s="37"/>
      <c r="K160" s="37"/>
      <c r="L160" s="40"/>
      <c r="M160" s="203"/>
      <c r="N160" s="204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131</v>
      </c>
      <c r="AU160" s="18" t="s">
        <v>83</v>
      </c>
    </row>
    <row r="161" spans="1:65" s="13" customFormat="1" ht="10.199999999999999">
      <c r="B161" s="205"/>
      <c r="C161" s="206"/>
      <c r="D161" s="200" t="s">
        <v>147</v>
      </c>
      <c r="E161" s="207" t="s">
        <v>1</v>
      </c>
      <c r="F161" s="208" t="s">
        <v>313</v>
      </c>
      <c r="G161" s="206"/>
      <c r="H161" s="209">
        <v>3.52</v>
      </c>
      <c r="I161" s="210"/>
      <c r="J161" s="206"/>
      <c r="K161" s="206"/>
      <c r="L161" s="211"/>
      <c r="M161" s="212"/>
      <c r="N161" s="213"/>
      <c r="O161" s="213"/>
      <c r="P161" s="213"/>
      <c r="Q161" s="213"/>
      <c r="R161" s="213"/>
      <c r="S161" s="213"/>
      <c r="T161" s="214"/>
      <c r="AT161" s="215" t="s">
        <v>147</v>
      </c>
      <c r="AU161" s="215" t="s">
        <v>83</v>
      </c>
      <c r="AV161" s="13" t="s">
        <v>83</v>
      </c>
      <c r="AW161" s="13" t="s">
        <v>30</v>
      </c>
      <c r="AX161" s="13" t="s">
        <v>73</v>
      </c>
      <c r="AY161" s="215" t="s">
        <v>122</v>
      </c>
    </row>
    <row r="162" spans="1:65" s="14" customFormat="1" ht="10.199999999999999">
      <c r="B162" s="216"/>
      <c r="C162" s="217"/>
      <c r="D162" s="200" t="s">
        <v>147</v>
      </c>
      <c r="E162" s="218" t="s">
        <v>1</v>
      </c>
      <c r="F162" s="219" t="s">
        <v>314</v>
      </c>
      <c r="G162" s="217"/>
      <c r="H162" s="220">
        <v>3.52</v>
      </c>
      <c r="I162" s="221"/>
      <c r="J162" s="217"/>
      <c r="K162" s="217"/>
      <c r="L162" s="222"/>
      <c r="M162" s="223"/>
      <c r="N162" s="224"/>
      <c r="O162" s="224"/>
      <c r="P162" s="224"/>
      <c r="Q162" s="224"/>
      <c r="R162" s="224"/>
      <c r="S162" s="224"/>
      <c r="T162" s="225"/>
      <c r="AT162" s="226" t="s">
        <v>147</v>
      </c>
      <c r="AU162" s="226" t="s">
        <v>83</v>
      </c>
      <c r="AV162" s="14" t="s">
        <v>137</v>
      </c>
      <c r="AW162" s="14" t="s">
        <v>30</v>
      </c>
      <c r="AX162" s="14" t="s">
        <v>73</v>
      </c>
      <c r="AY162" s="226" t="s">
        <v>122</v>
      </c>
    </row>
    <row r="163" spans="1:65" s="13" customFormat="1" ht="10.199999999999999">
      <c r="B163" s="205"/>
      <c r="C163" s="206"/>
      <c r="D163" s="200" t="s">
        <v>147</v>
      </c>
      <c r="E163" s="207" t="s">
        <v>1</v>
      </c>
      <c r="F163" s="208" t="s">
        <v>315</v>
      </c>
      <c r="G163" s="206"/>
      <c r="H163" s="209">
        <v>1.1399999999999999</v>
      </c>
      <c r="I163" s="210"/>
      <c r="J163" s="206"/>
      <c r="K163" s="206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147</v>
      </c>
      <c r="AU163" s="215" t="s">
        <v>83</v>
      </c>
      <c r="AV163" s="13" t="s">
        <v>83</v>
      </c>
      <c r="AW163" s="13" t="s">
        <v>30</v>
      </c>
      <c r="AX163" s="13" t="s">
        <v>73</v>
      </c>
      <c r="AY163" s="215" t="s">
        <v>122</v>
      </c>
    </row>
    <row r="164" spans="1:65" s="14" customFormat="1" ht="10.199999999999999">
      <c r="B164" s="216"/>
      <c r="C164" s="217"/>
      <c r="D164" s="200" t="s">
        <v>147</v>
      </c>
      <c r="E164" s="218" t="s">
        <v>1</v>
      </c>
      <c r="F164" s="219" t="s">
        <v>316</v>
      </c>
      <c r="G164" s="217"/>
      <c r="H164" s="220">
        <v>1.1399999999999999</v>
      </c>
      <c r="I164" s="221"/>
      <c r="J164" s="217"/>
      <c r="K164" s="217"/>
      <c r="L164" s="222"/>
      <c r="M164" s="223"/>
      <c r="N164" s="224"/>
      <c r="O164" s="224"/>
      <c r="P164" s="224"/>
      <c r="Q164" s="224"/>
      <c r="R164" s="224"/>
      <c r="S164" s="224"/>
      <c r="T164" s="225"/>
      <c r="AT164" s="226" t="s">
        <v>147</v>
      </c>
      <c r="AU164" s="226" t="s">
        <v>83</v>
      </c>
      <c r="AV164" s="14" t="s">
        <v>137</v>
      </c>
      <c r="AW164" s="14" t="s">
        <v>30</v>
      </c>
      <c r="AX164" s="14" t="s">
        <v>73</v>
      </c>
      <c r="AY164" s="226" t="s">
        <v>122</v>
      </c>
    </row>
    <row r="165" spans="1:65" s="15" customFormat="1" ht="10.199999999999999">
      <c r="B165" s="227"/>
      <c r="C165" s="228"/>
      <c r="D165" s="200" t="s">
        <v>147</v>
      </c>
      <c r="E165" s="229" t="s">
        <v>1</v>
      </c>
      <c r="F165" s="230" t="s">
        <v>150</v>
      </c>
      <c r="G165" s="228"/>
      <c r="H165" s="231">
        <v>4.66</v>
      </c>
      <c r="I165" s="232"/>
      <c r="J165" s="228"/>
      <c r="K165" s="228"/>
      <c r="L165" s="233"/>
      <c r="M165" s="234"/>
      <c r="N165" s="235"/>
      <c r="O165" s="235"/>
      <c r="P165" s="235"/>
      <c r="Q165" s="235"/>
      <c r="R165" s="235"/>
      <c r="S165" s="235"/>
      <c r="T165" s="236"/>
      <c r="AT165" s="237" t="s">
        <v>147</v>
      </c>
      <c r="AU165" s="237" t="s">
        <v>83</v>
      </c>
      <c r="AV165" s="15" t="s">
        <v>129</v>
      </c>
      <c r="AW165" s="15" t="s">
        <v>30</v>
      </c>
      <c r="AX165" s="15" t="s">
        <v>81</v>
      </c>
      <c r="AY165" s="237" t="s">
        <v>122</v>
      </c>
    </row>
    <row r="166" spans="1:65" s="2" customFormat="1" ht="16.5" customHeight="1">
      <c r="A166" s="35"/>
      <c r="B166" s="36"/>
      <c r="C166" s="187" t="s">
        <v>181</v>
      </c>
      <c r="D166" s="187" t="s">
        <v>124</v>
      </c>
      <c r="E166" s="188" t="s">
        <v>317</v>
      </c>
      <c r="F166" s="189" t="s">
        <v>318</v>
      </c>
      <c r="G166" s="190" t="s">
        <v>191</v>
      </c>
      <c r="H166" s="191">
        <v>14.59</v>
      </c>
      <c r="I166" s="192"/>
      <c r="J166" s="193">
        <f>ROUND(I166*H166,2)</f>
        <v>0</v>
      </c>
      <c r="K166" s="189" t="s">
        <v>128</v>
      </c>
      <c r="L166" s="40"/>
      <c r="M166" s="194" t="s">
        <v>1</v>
      </c>
      <c r="N166" s="195" t="s">
        <v>38</v>
      </c>
      <c r="O166" s="72"/>
      <c r="P166" s="196">
        <f>O166*H166</f>
        <v>0</v>
      </c>
      <c r="Q166" s="196">
        <v>4.5806800000000002E-3</v>
      </c>
      <c r="R166" s="196">
        <f>Q166*H166</f>
        <v>6.6832121199999997E-2</v>
      </c>
      <c r="S166" s="196">
        <v>0</v>
      </c>
      <c r="T166" s="19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8" t="s">
        <v>129</v>
      </c>
      <c r="AT166" s="198" t="s">
        <v>124</v>
      </c>
      <c r="AU166" s="198" t="s">
        <v>83</v>
      </c>
      <c r="AY166" s="18" t="s">
        <v>122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8" t="s">
        <v>81</v>
      </c>
      <c r="BK166" s="199">
        <f>ROUND(I166*H166,2)</f>
        <v>0</v>
      </c>
      <c r="BL166" s="18" t="s">
        <v>129</v>
      </c>
      <c r="BM166" s="198" t="s">
        <v>319</v>
      </c>
    </row>
    <row r="167" spans="1:65" s="2" customFormat="1" ht="19.2">
      <c r="A167" s="35"/>
      <c r="B167" s="36"/>
      <c r="C167" s="37"/>
      <c r="D167" s="200" t="s">
        <v>131</v>
      </c>
      <c r="E167" s="37"/>
      <c r="F167" s="201" t="s">
        <v>320</v>
      </c>
      <c r="G167" s="37"/>
      <c r="H167" s="37"/>
      <c r="I167" s="202"/>
      <c r="J167" s="37"/>
      <c r="K167" s="37"/>
      <c r="L167" s="40"/>
      <c r="M167" s="203"/>
      <c r="N167" s="204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131</v>
      </c>
      <c r="AU167" s="18" t="s">
        <v>83</v>
      </c>
    </row>
    <row r="168" spans="1:65" s="13" customFormat="1" ht="10.199999999999999">
      <c r="B168" s="205"/>
      <c r="C168" s="206"/>
      <c r="D168" s="200" t="s">
        <v>147</v>
      </c>
      <c r="E168" s="207" t="s">
        <v>1</v>
      </c>
      <c r="F168" s="208" t="s">
        <v>321</v>
      </c>
      <c r="G168" s="206"/>
      <c r="H168" s="209">
        <v>10.68</v>
      </c>
      <c r="I168" s="210"/>
      <c r="J168" s="206"/>
      <c r="K168" s="206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147</v>
      </c>
      <c r="AU168" s="215" t="s">
        <v>83</v>
      </c>
      <c r="AV168" s="13" t="s">
        <v>83</v>
      </c>
      <c r="AW168" s="13" t="s">
        <v>30</v>
      </c>
      <c r="AX168" s="13" t="s">
        <v>73</v>
      </c>
      <c r="AY168" s="215" t="s">
        <v>122</v>
      </c>
    </row>
    <row r="169" spans="1:65" s="14" customFormat="1" ht="10.199999999999999">
      <c r="B169" s="216"/>
      <c r="C169" s="217"/>
      <c r="D169" s="200" t="s">
        <v>147</v>
      </c>
      <c r="E169" s="218" t="s">
        <v>1</v>
      </c>
      <c r="F169" s="219" t="s">
        <v>322</v>
      </c>
      <c r="G169" s="217"/>
      <c r="H169" s="220">
        <v>10.68</v>
      </c>
      <c r="I169" s="221"/>
      <c r="J169" s="217"/>
      <c r="K169" s="217"/>
      <c r="L169" s="222"/>
      <c r="M169" s="223"/>
      <c r="N169" s="224"/>
      <c r="O169" s="224"/>
      <c r="P169" s="224"/>
      <c r="Q169" s="224"/>
      <c r="R169" s="224"/>
      <c r="S169" s="224"/>
      <c r="T169" s="225"/>
      <c r="AT169" s="226" t="s">
        <v>147</v>
      </c>
      <c r="AU169" s="226" t="s">
        <v>83</v>
      </c>
      <c r="AV169" s="14" t="s">
        <v>137</v>
      </c>
      <c r="AW169" s="14" t="s">
        <v>30</v>
      </c>
      <c r="AX169" s="14" t="s">
        <v>73</v>
      </c>
      <c r="AY169" s="226" t="s">
        <v>122</v>
      </c>
    </row>
    <row r="170" spans="1:65" s="13" customFormat="1" ht="10.199999999999999">
      <c r="B170" s="205"/>
      <c r="C170" s="206"/>
      <c r="D170" s="200" t="s">
        <v>147</v>
      </c>
      <c r="E170" s="207" t="s">
        <v>1</v>
      </c>
      <c r="F170" s="208" t="s">
        <v>323</v>
      </c>
      <c r="G170" s="206"/>
      <c r="H170" s="209">
        <v>3.91</v>
      </c>
      <c r="I170" s="210"/>
      <c r="J170" s="206"/>
      <c r="K170" s="206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147</v>
      </c>
      <c r="AU170" s="215" t="s">
        <v>83</v>
      </c>
      <c r="AV170" s="13" t="s">
        <v>83</v>
      </c>
      <c r="AW170" s="13" t="s">
        <v>30</v>
      </c>
      <c r="AX170" s="13" t="s">
        <v>73</v>
      </c>
      <c r="AY170" s="215" t="s">
        <v>122</v>
      </c>
    </row>
    <row r="171" spans="1:65" s="14" customFormat="1" ht="10.199999999999999">
      <c r="B171" s="216"/>
      <c r="C171" s="217"/>
      <c r="D171" s="200" t="s">
        <v>147</v>
      </c>
      <c r="E171" s="218" t="s">
        <v>1</v>
      </c>
      <c r="F171" s="219" t="s">
        <v>316</v>
      </c>
      <c r="G171" s="217"/>
      <c r="H171" s="220">
        <v>3.91</v>
      </c>
      <c r="I171" s="221"/>
      <c r="J171" s="217"/>
      <c r="K171" s="217"/>
      <c r="L171" s="222"/>
      <c r="M171" s="223"/>
      <c r="N171" s="224"/>
      <c r="O171" s="224"/>
      <c r="P171" s="224"/>
      <c r="Q171" s="224"/>
      <c r="R171" s="224"/>
      <c r="S171" s="224"/>
      <c r="T171" s="225"/>
      <c r="AT171" s="226" t="s">
        <v>147</v>
      </c>
      <c r="AU171" s="226" t="s">
        <v>83</v>
      </c>
      <c r="AV171" s="14" t="s">
        <v>137</v>
      </c>
      <c r="AW171" s="14" t="s">
        <v>30</v>
      </c>
      <c r="AX171" s="14" t="s">
        <v>73</v>
      </c>
      <c r="AY171" s="226" t="s">
        <v>122</v>
      </c>
    </row>
    <row r="172" spans="1:65" s="15" customFormat="1" ht="10.199999999999999">
      <c r="B172" s="227"/>
      <c r="C172" s="228"/>
      <c r="D172" s="200" t="s">
        <v>147</v>
      </c>
      <c r="E172" s="229" t="s">
        <v>1</v>
      </c>
      <c r="F172" s="230" t="s">
        <v>150</v>
      </c>
      <c r="G172" s="228"/>
      <c r="H172" s="231">
        <v>14.59</v>
      </c>
      <c r="I172" s="232"/>
      <c r="J172" s="228"/>
      <c r="K172" s="228"/>
      <c r="L172" s="233"/>
      <c r="M172" s="234"/>
      <c r="N172" s="235"/>
      <c r="O172" s="235"/>
      <c r="P172" s="235"/>
      <c r="Q172" s="235"/>
      <c r="R172" s="235"/>
      <c r="S172" s="235"/>
      <c r="T172" s="236"/>
      <c r="AT172" s="237" t="s">
        <v>147</v>
      </c>
      <c r="AU172" s="237" t="s">
        <v>83</v>
      </c>
      <c r="AV172" s="15" t="s">
        <v>129</v>
      </c>
      <c r="AW172" s="15" t="s">
        <v>30</v>
      </c>
      <c r="AX172" s="15" t="s">
        <v>81</v>
      </c>
      <c r="AY172" s="237" t="s">
        <v>122</v>
      </c>
    </row>
    <row r="173" spans="1:65" s="2" customFormat="1" ht="21.75" customHeight="1">
      <c r="A173" s="35"/>
      <c r="B173" s="36"/>
      <c r="C173" s="187" t="s">
        <v>188</v>
      </c>
      <c r="D173" s="187" t="s">
        <v>124</v>
      </c>
      <c r="E173" s="188" t="s">
        <v>324</v>
      </c>
      <c r="F173" s="189" t="s">
        <v>325</v>
      </c>
      <c r="G173" s="190" t="s">
        <v>191</v>
      </c>
      <c r="H173" s="191">
        <v>14.59</v>
      </c>
      <c r="I173" s="192"/>
      <c r="J173" s="193">
        <f>ROUND(I173*H173,2)</f>
        <v>0</v>
      </c>
      <c r="K173" s="189" t="s">
        <v>128</v>
      </c>
      <c r="L173" s="40"/>
      <c r="M173" s="194" t="s">
        <v>1</v>
      </c>
      <c r="N173" s="195" t="s">
        <v>38</v>
      </c>
      <c r="O173" s="72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8" t="s">
        <v>129</v>
      </c>
      <c r="AT173" s="198" t="s">
        <v>124</v>
      </c>
      <c r="AU173" s="198" t="s">
        <v>83</v>
      </c>
      <c r="AY173" s="18" t="s">
        <v>122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8" t="s">
        <v>81</v>
      </c>
      <c r="BK173" s="199">
        <f>ROUND(I173*H173,2)</f>
        <v>0</v>
      </c>
      <c r="BL173" s="18" t="s">
        <v>129</v>
      </c>
      <c r="BM173" s="198" t="s">
        <v>326</v>
      </c>
    </row>
    <row r="174" spans="1:65" s="2" customFormat="1" ht="19.2">
      <c r="A174" s="35"/>
      <c r="B174" s="36"/>
      <c r="C174" s="37"/>
      <c r="D174" s="200" t="s">
        <v>131</v>
      </c>
      <c r="E174" s="37"/>
      <c r="F174" s="201" t="s">
        <v>327</v>
      </c>
      <c r="G174" s="37"/>
      <c r="H174" s="37"/>
      <c r="I174" s="202"/>
      <c r="J174" s="37"/>
      <c r="K174" s="37"/>
      <c r="L174" s="40"/>
      <c r="M174" s="203"/>
      <c r="N174" s="204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131</v>
      </c>
      <c r="AU174" s="18" t="s">
        <v>83</v>
      </c>
    </row>
    <row r="175" spans="1:65" s="12" customFormat="1" ht="22.8" customHeight="1">
      <c r="B175" s="171"/>
      <c r="C175" s="172"/>
      <c r="D175" s="173" t="s">
        <v>72</v>
      </c>
      <c r="E175" s="185" t="s">
        <v>137</v>
      </c>
      <c r="F175" s="185" t="s">
        <v>328</v>
      </c>
      <c r="G175" s="172"/>
      <c r="H175" s="172"/>
      <c r="I175" s="175"/>
      <c r="J175" s="186">
        <f>BK175</f>
        <v>0</v>
      </c>
      <c r="K175" s="172"/>
      <c r="L175" s="177"/>
      <c r="M175" s="178"/>
      <c r="N175" s="179"/>
      <c r="O175" s="179"/>
      <c r="P175" s="180">
        <f>SUM(P176:P197)</f>
        <v>0</v>
      </c>
      <c r="Q175" s="179"/>
      <c r="R175" s="180">
        <f>SUM(R176:R197)</f>
        <v>0.98538318358939991</v>
      </c>
      <c r="S175" s="179"/>
      <c r="T175" s="181">
        <f>SUM(T176:T197)</f>
        <v>0</v>
      </c>
      <c r="AR175" s="182" t="s">
        <v>81</v>
      </c>
      <c r="AT175" s="183" t="s">
        <v>72</v>
      </c>
      <c r="AU175" s="183" t="s">
        <v>81</v>
      </c>
      <c r="AY175" s="182" t="s">
        <v>122</v>
      </c>
      <c r="BK175" s="184">
        <f>SUM(BK176:BK197)</f>
        <v>0</v>
      </c>
    </row>
    <row r="176" spans="1:65" s="2" customFormat="1" ht="24.15" customHeight="1">
      <c r="A176" s="35"/>
      <c r="B176" s="36"/>
      <c r="C176" s="187" t="s">
        <v>196</v>
      </c>
      <c r="D176" s="187" t="s">
        <v>124</v>
      </c>
      <c r="E176" s="188" t="s">
        <v>329</v>
      </c>
      <c r="F176" s="189" t="s">
        <v>330</v>
      </c>
      <c r="G176" s="190" t="s">
        <v>169</v>
      </c>
      <c r="H176" s="191">
        <v>1.679</v>
      </c>
      <c r="I176" s="192"/>
      <c r="J176" s="193">
        <f>ROUND(I176*H176,2)</f>
        <v>0</v>
      </c>
      <c r="K176" s="189" t="s">
        <v>128</v>
      </c>
      <c r="L176" s="40"/>
      <c r="M176" s="194" t="s">
        <v>1</v>
      </c>
      <c r="N176" s="195" t="s">
        <v>38</v>
      </c>
      <c r="O176" s="72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8" t="s">
        <v>129</v>
      </c>
      <c r="AT176" s="198" t="s">
        <v>124</v>
      </c>
      <c r="AU176" s="198" t="s">
        <v>83</v>
      </c>
      <c r="AY176" s="18" t="s">
        <v>122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8" t="s">
        <v>81</v>
      </c>
      <c r="BK176" s="199">
        <f>ROUND(I176*H176,2)</f>
        <v>0</v>
      </c>
      <c r="BL176" s="18" t="s">
        <v>129</v>
      </c>
      <c r="BM176" s="198" t="s">
        <v>331</v>
      </c>
    </row>
    <row r="177" spans="1:65" s="2" customFormat="1" ht="48">
      <c r="A177" s="35"/>
      <c r="B177" s="36"/>
      <c r="C177" s="37"/>
      <c r="D177" s="200" t="s">
        <v>131</v>
      </c>
      <c r="E177" s="37"/>
      <c r="F177" s="201" t="s">
        <v>332</v>
      </c>
      <c r="G177" s="37"/>
      <c r="H177" s="37"/>
      <c r="I177" s="202"/>
      <c r="J177" s="37"/>
      <c r="K177" s="37"/>
      <c r="L177" s="40"/>
      <c r="M177" s="203"/>
      <c r="N177" s="204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131</v>
      </c>
      <c r="AU177" s="18" t="s">
        <v>83</v>
      </c>
    </row>
    <row r="178" spans="1:65" s="13" customFormat="1" ht="10.199999999999999">
      <c r="B178" s="205"/>
      <c r="C178" s="206"/>
      <c r="D178" s="200" t="s">
        <v>147</v>
      </c>
      <c r="E178" s="207" t="s">
        <v>1</v>
      </c>
      <c r="F178" s="208" t="s">
        <v>333</v>
      </c>
      <c r="G178" s="206"/>
      <c r="H178" s="209">
        <v>1.679</v>
      </c>
      <c r="I178" s="210"/>
      <c r="J178" s="206"/>
      <c r="K178" s="206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147</v>
      </c>
      <c r="AU178" s="215" t="s">
        <v>83</v>
      </c>
      <c r="AV178" s="13" t="s">
        <v>83</v>
      </c>
      <c r="AW178" s="13" t="s">
        <v>30</v>
      </c>
      <c r="AX178" s="13" t="s">
        <v>73</v>
      </c>
      <c r="AY178" s="215" t="s">
        <v>122</v>
      </c>
    </row>
    <row r="179" spans="1:65" s="14" customFormat="1" ht="10.199999999999999">
      <c r="B179" s="216"/>
      <c r="C179" s="217"/>
      <c r="D179" s="200" t="s">
        <v>147</v>
      </c>
      <c r="E179" s="218" t="s">
        <v>1</v>
      </c>
      <c r="F179" s="219" t="s">
        <v>334</v>
      </c>
      <c r="G179" s="217"/>
      <c r="H179" s="220">
        <v>1.679</v>
      </c>
      <c r="I179" s="221"/>
      <c r="J179" s="217"/>
      <c r="K179" s="217"/>
      <c r="L179" s="222"/>
      <c r="M179" s="223"/>
      <c r="N179" s="224"/>
      <c r="O179" s="224"/>
      <c r="P179" s="224"/>
      <c r="Q179" s="224"/>
      <c r="R179" s="224"/>
      <c r="S179" s="224"/>
      <c r="T179" s="225"/>
      <c r="AT179" s="226" t="s">
        <v>147</v>
      </c>
      <c r="AU179" s="226" t="s">
        <v>83</v>
      </c>
      <c r="AV179" s="14" t="s">
        <v>137</v>
      </c>
      <c r="AW179" s="14" t="s">
        <v>30</v>
      </c>
      <c r="AX179" s="14" t="s">
        <v>73</v>
      </c>
      <c r="AY179" s="226" t="s">
        <v>122</v>
      </c>
    </row>
    <row r="180" spans="1:65" s="15" customFormat="1" ht="10.199999999999999">
      <c r="B180" s="227"/>
      <c r="C180" s="228"/>
      <c r="D180" s="200" t="s">
        <v>147</v>
      </c>
      <c r="E180" s="229" t="s">
        <v>1</v>
      </c>
      <c r="F180" s="230" t="s">
        <v>150</v>
      </c>
      <c r="G180" s="228"/>
      <c r="H180" s="231">
        <v>1.679</v>
      </c>
      <c r="I180" s="232"/>
      <c r="J180" s="228"/>
      <c r="K180" s="228"/>
      <c r="L180" s="233"/>
      <c r="M180" s="234"/>
      <c r="N180" s="235"/>
      <c r="O180" s="235"/>
      <c r="P180" s="235"/>
      <c r="Q180" s="235"/>
      <c r="R180" s="235"/>
      <c r="S180" s="235"/>
      <c r="T180" s="236"/>
      <c r="AT180" s="237" t="s">
        <v>147</v>
      </c>
      <c r="AU180" s="237" t="s">
        <v>83</v>
      </c>
      <c r="AV180" s="15" t="s">
        <v>129</v>
      </c>
      <c r="AW180" s="15" t="s">
        <v>30</v>
      </c>
      <c r="AX180" s="15" t="s">
        <v>81</v>
      </c>
      <c r="AY180" s="237" t="s">
        <v>122</v>
      </c>
    </row>
    <row r="181" spans="1:65" s="2" customFormat="1" ht="21.75" customHeight="1">
      <c r="A181" s="35"/>
      <c r="B181" s="36"/>
      <c r="C181" s="187" t="s">
        <v>203</v>
      </c>
      <c r="D181" s="187" t="s">
        <v>124</v>
      </c>
      <c r="E181" s="188" t="s">
        <v>335</v>
      </c>
      <c r="F181" s="189" t="s">
        <v>336</v>
      </c>
      <c r="G181" s="190" t="s">
        <v>191</v>
      </c>
      <c r="H181" s="191">
        <v>11.031000000000001</v>
      </c>
      <c r="I181" s="192"/>
      <c r="J181" s="193">
        <f>ROUND(I181*H181,2)</f>
        <v>0</v>
      </c>
      <c r="K181" s="189" t="s">
        <v>128</v>
      </c>
      <c r="L181" s="40"/>
      <c r="M181" s="194" t="s">
        <v>1</v>
      </c>
      <c r="N181" s="195" t="s">
        <v>38</v>
      </c>
      <c r="O181" s="72"/>
      <c r="P181" s="196">
        <f>O181*H181</f>
        <v>0</v>
      </c>
      <c r="Q181" s="196">
        <v>7.2580040000000002E-3</v>
      </c>
      <c r="R181" s="196">
        <f>Q181*H181</f>
        <v>8.0063042124000006E-2</v>
      </c>
      <c r="S181" s="196">
        <v>0</v>
      </c>
      <c r="T181" s="19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8" t="s">
        <v>129</v>
      </c>
      <c r="AT181" s="198" t="s">
        <v>124</v>
      </c>
      <c r="AU181" s="198" t="s">
        <v>83</v>
      </c>
      <c r="AY181" s="18" t="s">
        <v>122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8" t="s">
        <v>81</v>
      </c>
      <c r="BK181" s="199">
        <f>ROUND(I181*H181,2)</f>
        <v>0</v>
      </c>
      <c r="BL181" s="18" t="s">
        <v>129</v>
      </c>
      <c r="BM181" s="198" t="s">
        <v>337</v>
      </c>
    </row>
    <row r="182" spans="1:65" s="2" customFormat="1" ht="48">
      <c r="A182" s="35"/>
      <c r="B182" s="36"/>
      <c r="C182" s="37"/>
      <c r="D182" s="200" t="s">
        <v>131</v>
      </c>
      <c r="E182" s="37"/>
      <c r="F182" s="201" t="s">
        <v>338</v>
      </c>
      <c r="G182" s="37"/>
      <c r="H182" s="37"/>
      <c r="I182" s="202"/>
      <c r="J182" s="37"/>
      <c r="K182" s="37"/>
      <c r="L182" s="40"/>
      <c r="M182" s="203"/>
      <c r="N182" s="204"/>
      <c r="O182" s="72"/>
      <c r="P182" s="72"/>
      <c r="Q182" s="72"/>
      <c r="R182" s="72"/>
      <c r="S182" s="72"/>
      <c r="T182" s="73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131</v>
      </c>
      <c r="AU182" s="18" t="s">
        <v>83</v>
      </c>
    </row>
    <row r="183" spans="1:65" s="13" customFormat="1" ht="10.199999999999999">
      <c r="B183" s="205"/>
      <c r="C183" s="206"/>
      <c r="D183" s="200" t="s">
        <v>147</v>
      </c>
      <c r="E183" s="207" t="s">
        <v>1</v>
      </c>
      <c r="F183" s="208" t="s">
        <v>339</v>
      </c>
      <c r="G183" s="206"/>
      <c r="H183" s="209">
        <v>9.6</v>
      </c>
      <c r="I183" s="210"/>
      <c r="J183" s="206"/>
      <c r="K183" s="206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147</v>
      </c>
      <c r="AU183" s="215" t="s">
        <v>83</v>
      </c>
      <c r="AV183" s="13" t="s">
        <v>83</v>
      </c>
      <c r="AW183" s="13" t="s">
        <v>30</v>
      </c>
      <c r="AX183" s="13" t="s">
        <v>73</v>
      </c>
      <c r="AY183" s="215" t="s">
        <v>122</v>
      </c>
    </row>
    <row r="184" spans="1:65" s="14" customFormat="1" ht="10.199999999999999">
      <c r="B184" s="216"/>
      <c r="C184" s="217"/>
      <c r="D184" s="200" t="s">
        <v>147</v>
      </c>
      <c r="E184" s="218" t="s">
        <v>1</v>
      </c>
      <c r="F184" s="219" t="s">
        <v>340</v>
      </c>
      <c r="G184" s="217"/>
      <c r="H184" s="220">
        <v>9.6</v>
      </c>
      <c r="I184" s="221"/>
      <c r="J184" s="217"/>
      <c r="K184" s="217"/>
      <c r="L184" s="222"/>
      <c r="M184" s="223"/>
      <c r="N184" s="224"/>
      <c r="O184" s="224"/>
      <c r="P184" s="224"/>
      <c r="Q184" s="224"/>
      <c r="R184" s="224"/>
      <c r="S184" s="224"/>
      <c r="T184" s="225"/>
      <c r="AT184" s="226" t="s">
        <v>147</v>
      </c>
      <c r="AU184" s="226" t="s">
        <v>83</v>
      </c>
      <c r="AV184" s="14" t="s">
        <v>137</v>
      </c>
      <c r="AW184" s="14" t="s">
        <v>30</v>
      </c>
      <c r="AX184" s="14" t="s">
        <v>73</v>
      </c>
      <c r="AY184" s="226" t="s">
        <v>122</v>
      </c>
    </row>
    <row r="185" spans="1:65" s="13" customFormat="1" ht="10.199999999999999">
      <c r="B185" s="205"/>
      <c r="C185" s="206"/>
      <c r="D185" s="200" t="s">
        <v>147</v>
      </c>
      <c r="E185" s="207" t="s">
        <v>1</v>
      </c>
      <c r="F185" s="208" t="s">
        <v>341</v>
      </c>
      <c r="G185" s="206"/>
      <c r="H185" s="209">
        <v>1.431</v>
      </c>
      <c r="I185" s="210"/>
      <c r="J185" s="206"/>
      <c r="K185" s="206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147</v>
      </c>
      <c r="AU185" s="215" t="s">
        <v>83</v>
      </c>
      <c r="AV185" s="13" t="s">
        <v>83</v>
      </c>
      <c r="AW185" s="13" t="s">
        <v>30</v>
      </c>
      <c r="AX185" s="13" t="s">
        <v>73</v>
      </c>
      <c r="AY185" s="215" t="s">
        <v>122</v>
      </c>
    </row>
    <row r="186" spans="1:65" s="14" customFormat="1" ht="10.199999999999999">
      <c r="B186" s="216"/>
      <c r="C186" s="217"/>
      <c r="D186" s="200" t="s">
        <v>147</v>
      </c>
      <c r="E186" s="218" t="s">
        <v>1</v>
      </c>
      <c r="F186" s="219" t="s">
        <v>342</v>
      </c>
      <c r="G186" s="217"/>
      <c r="H186" s="220">
        <v>1.431</v>
      </c>
      <c r="I186" s="221"/>
      <c r="J186" s="217"/>
      <c r="K186" s="217"/>
      <c r="L186" s="222"/>
      <c r="M186" s="223"/>
      <c r="N186" s="224"/>
      <c r="O186" s="224"/>
      <c r="P186" s="224"/>
      <c r="Q186" s="224"/>
      <c r="R186" s="224"/>
      <c r="S186" s="224"/>
      <c r="T186" s="225"/>
      <c r="AT186" s="226" t="s">
        <v>147</v>
      </c>
      <c r="AU186" s="226" t="s">
        <v>83</v>
      </c>
      <c r="AV186" s="14" t="s">
        <v>137</v>
      </c>
      <c r="AW186" s="14" t="s">
        <v>30</v>
      </c>
      <c r="AX186" s="14" t="s">
        <v>73</v>
      </c>
      <c r="AY186" s="226" t="s">
        <v>122</v>
      </c>
    </row>
    <row r="187" spans="1:65" s="15" customFormat="1" ht="10.199999999999999">
      <c r="B187" s="227"/>
      <c r="C187" s="228"/>
      <c r="D187" s="200" t="s">
        <v>147</v>
      </c>
      <c r="E187" s="229" t="s">
        <v>1</v>
      </c>
      <c r="F187" s="230" t="s">
        <v>150</v>
      </c>
      <c r="G187" s="228"/>
      <c r="H187" s="231">
        <v>11.031000000000001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AT187" s="237" t="s">
        <v>147</v>
      </c>
      <c r="AU187" s="237" t="s">
        <v>83</v>
      </c>
      <c r="AV187" s="15" t="s">
        <v>129</v>
      </c>
      <c r="AW187" s="15" t="s">
        <v>30</v>
      </c>
      <c r="AX187" s="15" t="s">
        <v>81</v>
      </c>
      <c r="AY187" s="237" t="s">
        <v>122</v>
      </c>
    </row>
    <row r="188" spans="1:65" s="2" customFormat="1" ht="21.75" customHeight="1">
      <c r="A188" s="35"/>
      <c r="B188" s="36"/>
      <c r="C188" s="187" t="s">
        <v>209</v>
      </c>
      <c r="D188" s="187" t="s">
        <v>124</v>
      </c>
      <c r="E188" s="188" t="s">
        <v>343</v>
      </c>
      <c r="F188" s="189" t="s">
        <v>344</v>
      </c>
      <c r="G188" s="190" t="s">
        <v>191</v>
      </c>
      <c r="H188" s="191">
        <v>11.031000000000001</v>
      </c>
      <c r="I188" s="192"/>
      <c r="J188" s="193">
        <f>ROUND(I188*H188,2)</f>
        <v>0</v>
      </c>
      <c r="K188" s="189" t="s">
        <v>128</v>
      </c>
      <c r="L188" s="40"/>
      <c r="M188" s="194" t="s">
        <v>1</v>
      </c>
      <c r="N188" s="195" t="s">
        <v>38</v>
      </c>
      <c r="O188" s="72"/>
      <c r="P188" s="196">
        <f>O188*H188</f>
        <v>0</v>
      </c>
      <c r="Q188" s="196">
        <v>8.5693499999999997E-4</v>
      </c>
      <c r="R188" s="196">
        <f>Q188*H188</f>
        <v>9.452849985000001E-3</v>
      </c>
      <c r="S188" s="196">
        <v>0</v>
      </c>
      <c r="T188" s="19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8" t="s">
        <v>129</v>
      </c>
      <c r="AT188" s="198" t="s">
        <v>124</v>
      </c>
      <c r="AU188" s="198" t="s">
        <v>83</v>
      </c>
      <c r="AY188" s="18" t="s">
        <v>122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8" t="s">
        <v>81</v>
      </c>
      <c r="BK188" s="199">
        <f>ROUND(I188*H188,2)</f>
        <v>0</v>
      </c>
      <c r="BL188" s="18" t="s">
        <v>129</v>
      </c>
      <c r="BM188" s="198" t="s">
        <v>345</v>
      </c>
    </row>
    <row r="189" spans="1:65" s="2" customFormat="1" ht="48">
      <c r="A189" s="35"/>
      <c r="B189" s="36"/>
      <c r="C189" s="37"/>
      <c r="D189" s="200" t="s">
        <v>131</v>
      </c>
      <c r="E189" s="37"/>
      <c r="F189" s="201" t="s">
        <v>346</v>
      </c>
      <c r="G189" s="37"/>
      <c r="H189" s="37"/>
      <c r="I189" s="202"/>
      <c r="J189" s="37"/>
      <c r="K189" s="37"/>
      <c r="L189" s="40"/>
      <c r="M189" s="203"/>
      <c r="N189" s="204"/>
      <c r="O189" s="72"/>
      <c r="P189" s="72"/>
      <c r="Q189" s="72"/>
      <c r="R189" s="72"/>
      <c r="S189" s="72"/>
      <c r="T189" s="73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131</v>
      </c>
      <c r="AU189" s="18" t="s">
        <v>83</v>
      </c>
    </row>
    <row r="190" spans="1:65" s="2" customFormat="1" ht="24.15" customHeight="1">
      <c r="A190" s="35"/>
      <c r="B190" s="36"/>
      <c r="C190" s="187" t="s">
        <v>218</v>
      </c>
      <c r="D190" s="187" t="s">
        <v>124</v>
      </c>
      <c r="E190" s="188" t="s">
        <v>347</v>
      </c>
      <c r="F190" s="189" t="s">
        <v>348</v>
      </c>
      <c r="G190" s="190" t="s">
        <v>268</v>
      </c>
      <c r="H190" s="191">
        <v>0.56899999999999995</v>
      </c>
      <c r="I190" s="192"/>
      <c r="J190" s="193">
        <f>ROUND(I190*H190,2)</f>
        <v>0</v>
      </c>
      <c r="K190" s="189" t="s">
        <v>128</v>
      </c>
      <c r="L190" s="40"/>
      <c r="M190" s="194" t="s">
        <v>1</v>
      </c>
      <c r="N190" s="195" t="s">
        <v>38</v>
      </c>
      <c r="O190" s="72"/>
      <c r="P190" s="196">
        <f>O190*H190</f>
        <v>0</v>
      </c>
      <c r="Q190" s="196">
        <v>1.0555969999999999</v>
      </c>
      <c r="R190" s="196">
        <f>Q190*H190</f>
        <v>0.60063469299999994</v>
      </c>
      <c r="S190" s="196">
        <v>0</v>
      </c>
      <c r="T190" s="19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8" t="s">
        <v>129</v>
      </c>
      <c r="AT190" s="198" t="s">
        <v>124</v>
      </c>
      <c r="AU190" s="198" t="s">
        <v>83</v>
      </c>
      <c r="AY190" s="18" t="s">
        <v>122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8" t="s">
        <v>81</v>
      </c>
      <c r="BK190" s="199">
        <f>ROUND(I190*H190,2)</f>
        <v>0</v>
      </c>
      <c r="BL190" s="18" t="s">
        <v>129</v>
      </c>
      <c r="BM190" s="198" t="s">
        <v>349</v>
      </c>
    </row>
    <row r="191" spans="1:65" s="2" customFormat="1" ht="48">
      <c r="A191" s="35"/>
      <c r="B191" s="36"/>
      <c r="C191" s="37"/>
      <c r="D191" s="200" t="s">
        <v>131</v>
      </c>
      <c r="E191" s="37"/>
      <c r="F191" s="201" t="s">
        <v>350</v>
      </c>
      <c r="G191" s="37"/>
      <c r="H191" s="37"/>
      <c r="I191" s="202"/>
      <c r="J191" s="37"/>
      <c r="K191" s="37"/>
      <c r="L191" s="40"/>
      <c r="M191" s="203"/>
      <c r="N191" s="204"/>
      <c r="O191" s="72"/>
      <c r="P191" s="72"/>
      <c r="Q191" s="72"/>
      <c r="R191" s="72"/>
      <c r="S191" s="72"/>
      <c r="T191" s="73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131</v>
      </c>
      <c r="AU191" s="18" t="s">
        <v>83</v>
      </c>
    </row>
    <row r="192" spans="1:65" s="13" customFormat="1" ht="10.199999999999999">
      <c r="B192" s="205"/>
      <c r="C192" s="206"/>
      <c r="D192" s="200" t="s">
        <v>147</v>
      </c>
      <c r="E192" s="207" t="s">
        <v>1</v>
      </c>
      <c r="F192" s="208" t="s">
        <v>351</v>
      </c>
      <c r="G192" s="206"/>
      <c r="H192" s="209">
        <v>0.56899999999999995</v>
      </c>
      <c r="I192" s="210"/>
      <c r="J192" s="206"/>
      <c r="K192" s="206"/>
      <c r="L192" s="211"/>
      <c r="M192" s="212"/>
      <c r="N192" s="213"/>
      <c r="O192" s="213"/>
      <c r="P192" s="213"/>
      <c r="Q192" s="213"/>
      <c r="R192" s="213"/>
      <c r="S192" s="213"/>
      <c r="T192" s="214"/>
      <c r="AT192" s="215" t="s">
        <v>147</v>
      </c>
      <c r="AU192" s="215" t="s">
        <v>83</v>
      </c>
      <c r="AV192" s="13" t="s">
        <v>83</v>
      </c>
      <c r="AW192" s="13" t="s">
        <v>30</v>
      </c>
      <c r="AX192" s="13" t="s">
        <v>73</v>
      </c>
      <c r="AY192" s="215" t="s">
        <v>122</v>
      </c>
    </row>
    <row r="193" spans="1:65" s="14" customFormat="1" ht="10.199999999999999">
      <c r="B193" s="216"/>
      <c r="C193" s="217"/>
      <c r="D193" s="200" t="s">
        <v>147</v>
      </c>
      <c r="E193" s="218" t="s">
        <v>1</v>
      </c>
      <c r="F193" s="219" t="s">
        <v>352</v>
      </c>
      <c r="G193" s="217"/>
      <c r="H193" s="220">
        <v>0.56899999999999995</v>
      </c>
      <c r="I193" s="221"/>
      <c r="J193" s="217"/>
      <c r="K193" s="217"/>
      <c r="L193" s="222"/>
      <c r="M193" s="223"/>
      <c r="N193" s="224"/>
      <c r="O193" s="224"/>
      <c r="P193" s="224"/>
      <c r="Q193" s="224"/>
      <c r="R193" s="224"/>
      <c r="S193" s="224"/>
      <c r="T193" s="225"/>
      <c r="AT193" s="226" t="s">
        <v>147</v>
      </c>
      <c r="AU193" s="226" t="s">
        <v>83</v>
      </c>
      <c r="AV193" s="14" t="s">
        <v>137</v>
      </c>
      <c r="AW193" s="14" t="s">
        <v>30</v>
      </c>
      <c r="AX193" s="14" t="s">
        <v>81</v>
      </c>
      <c r="AY193" s="226" t="s">
        <v>122</v>
      </c>
    </row>
    <row r="194" spans="1:65" s="2" customFormat="1" ht="24.15" customHeight="1">
      <c r="A194" s="35"/>
      <c r="B194" s="36"/>
      <c r="C194" s="187" t="s">
        <v>8</v>
      </c>
      <c r="D194" s="187" t="s">
        <v>124</v>
      </c>
      <c r="E194" s="188" t="s">
        <v>353</v>
      </c>
      <c r="F194" s="189" t="s">
        <v>354</v>
      </c>
      <c r="G194" s="190" t="s">
        <v>268</v>
      </c>
      <c r="H194" s="191">
        <v>0.28399999999999997</v>
      </c>
      <c r="I194" s="192"/>
      <c r="J194" s="193">
        <f>ROUND(I194*H194,2)</f>
        <v>0</v>
      </c>
      <c r="K194" s="189" t="s">
        <v>128</v>
      </c>
      <c r="L194" s="40"/>
      <c r="M194" s="194" t="s">
        <v>1</v>
      </c>
      <c r="N194" s="195" t="s">
        <v>38</v>
      </c>
      <c r="O194" s="72"/>
      <c r="P194" s="196">
        <f>O194*H194</f>
        <v>0</v>
      </c>
      <c r="Q194" s="196">
        <v>1.0395514030999999</v>
      </c>
      <c r="R194" s="196">
        <f>Q194*H194</f>
        <v>0.29523259848039995</v>
      </c>
      <c r="S194" s="196">
        <v>0</v>
      </c>
      <c r="T194" s="19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8" t="s">
        <v>129</v>
      </c>
      <c r="AT194" s="198" t="s">
        <v>124</v>
      </c>
      <c r="AU194" s="198" t="s">
        <v>83</v>
      </c>
      <c r="AY194" s="18" t="s">
        <v>122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8" t="s">
        <v>81</v>
      </c>
      <c r="BK194" s="199">
        <f>ROUND(I194*H194,2)</f>
        <v>0</v>
      </c>
      <c r="BL194" s="18" t="s">
        <v>129</v>
      </c>
      <c r="BM194" s="198" t="s">
        <v>355</v>
      </c>
    </row>
    <row r="195" spans="1:65" s="2" customFormat="1" ht="48">
      <c r="A195" s="35"/>
      <c r="B195" s="36"/>
      <c r="C195" s="37"/>
      <c r="D195" s="200" t="s">
        <v>131</v>
      </c>
      <c r="E195" s="37"/>
      <c r="F195" s="201" t="s">
        <v>356</v>
      </c>
      <c r="G195" s="37"/>
      <c r="H195" s="37"/>
      <c r="I195" s="202"/>
      <c r="J195" s="37"/>
      <c r="K195" s="37"/>
      <c r="L195" s="40"/>
      <c r="M195" s="203"/>
      <c r="N195" s="204"/>
      <c r="O195" s="72"/>
      <c r="P195" s="72"/>
      <c r="Q195" s="72"/>
      <c r="R195" s="72"/>
      <c r="S195" s="72"/>
      <c r="T195" s="73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131</v>
      </c>
      <c r="AU195" s="18" t="s">
        <v>83</v>
      </c>
    </row>
    <row r="196" spans="1:65" s="13" customFormat="1" ht="10.199999999999999">
      <c r="B196" s="205"/>
      <c r="C196" s="206"/>
      <c r="D196" s="200" t="s">
        <v>147</v>
      </c>
      <c r="E196" s="207" t="s">
        <v>1</v>
      </c>
      <c r="F196" s="208" t="s">
        <v>357</v>
      </c>
      <c r="G196" s="206"/>
      <c r="H196" s="209">
        <v>0.28399999999999997</v>
      </c>
      <c r="I196" s="210"/>
      <c r="J196" s="206"/>
      <c r="K196" s="206"/>
      <c r="L196" s="211"/>
      <c r="M196" s="212"/>
      <c r="N196" s="213"/>
      <c r="O196" s="213"/>
      <c r="P196" s="213"/>
      <c r="Q196" s="213"/>
      <c r="R196" s="213"/>
      <c r="S196" s="213"/>
      <c r="T196" s="214"/>
      <c r="AT196" s="215" t="s">
        <v>147</v>
      </c>
      <c r="AU196" s="215" t="s">
        <v>83</v>
      </c>
      <c r="AV196" s="13" t="s">
        <v>83</v>
      </c>
      <c r="AW196" s="13" t="s">
        <v>30</v>
      </c>
      <c r="AX196" s="13" t="s">
        <v>73</v>
      </c>
      <c r="AY196" s="215" t="s">
        <v>122</v>
      </c>
    </row>
    <row r="197" spans="1:65" s="14" customFormat="1" ht="10.199999999999999">
      <c r="B197" s="216"/>
      <c r="C197" s="217"/>
      <c r="D197" s="200" t="s">
        <v>147</v>
      </c>
      <c r="E197" s="218" t="s">
        <v>1</v>
      </c>
      <c r="F197" s="219" t="s">
        <v>358</v>
      </c>
      <c r="G197" s="217"/>
      <c r="H197" s="220">
        <v>0.28399999999999997</v>
      </c>
      <c r="I197" s="221"/>
      <c r="J197" s="217"/>
      <c r="K197" s="217"/>
      <c r="L197" s="222"/>
      <c r="M197" s="223"/>
      <c r="N197" s="224"/>
      <c r="O197" s="224"/>
      <c r="P197" s="224"/>
      <c r="Q197" s="224"/>
      <c r="R197" s="224"/>
      <c r="S197" s="224"/>
      <c r="T197" s="225"/>
      <c r="AT197" s="226" t="s">
        <v>147</v>
      </c>
      <c r="AU197" s="226" t="s">
        <v>83</v>
      </c>
      <c r="AV197" s="14" t="s">
        <v>137</v>
      </c>
      <c r="AW197" s="14" t="s">
        <v>30</v>
      </c>
      <c r="AX197" s="14" t="s">
        <v>81</v>
      </c>
      <c r="AY197" s="226" t="s">
        <v>122</v>
      </c>
    </row>
    <row r="198" spans="1:65" s="12" customFormat="1" ht="22.8" customHeight="1">
      <c r="B198" s="171"/>
      <c r="C198" s="172"/>
      <c r="D198" s="173" t="s">
        <v>72</v>
      </c>
      <c r="E198" s="185" t="s">
        <v>129</v>
      </c>
      <c r="F198" s="185" t="s">
        <v>217</v>
      </c>
      <c r="G198" s="172"/>
      <c r="H198" s="172"/>
      <c r="I198" s="175"/>
      <c r="J198" s="186">
        <f>BK198</f>
        <v>0</v>
      </c>
      <c r="K198" s="172"/>
      <c r="L198" s="177"/>
      <c r="M198" s="178"/>
      <c r="N198" s="179"/>
      <c r="O198" s="179"/>
      <c r="P198" s="180">
        <f>SUM(P199:P235)</f>
        <v>0</v>
      </c>
      <c r="Q198" s="179"/>
      <c r="R198" s="180">
        <f>SUM(R199:R235)</f>
        <v>12.684315999999999</v>
      </c>
      <c r="S198" s="179"/>
      <c r="T198" s="181">
        <f>SUM(T199:T235)</f>
        <v>0</v>
      </c>
      <c r="AR198" s="182" t="s">
        <v>81</v>
      </c>
      <c r="AT198" s="183" t="s">
        <v>72</v>
      </c>
      <c r="AU198" s="183" t="s">
        <v>81</v>
      </c>
      <c r="AY198" s="182" t="s">
        <v>122</v>
      </c>
      <c r="BK198" s="184">
        <f>SUM(BK199:BK235)</f>
        <v>0</v>
      </c>
    </row>
    <row r="199" spans="1:65" s="2" customFormat="1" ht="24.15" customHeight="1">
      <c r="A199" s="35"/>
      <c r="B199" s="36"/>
      <c r="C199" s="187" t="s">
        <v>231</v>
      </c>
      <c r="D199" s="187" t="s">
        <v>124</v>
      </c>
      <c r="E199" s="188" t="s">
        <v>359</v>
      </c>
      <c r="F199" s="189" t="s">
        <v>360</v>
      </c>
      <c r="G199" s="190" t="s">
        <v>169</v>
      </c>
      <c r="H199" s="191">
        <v>2.15</v>
      </c>
      <c r="I199" s="192"/>
      <c r="J199" s="193">
        <f>ROUND(I199*H199,2)</f>
        <v>0</v>
      </c>
      <c r="K199" s="189" t="s">
        <v>128</v>
      </c>
      <c r="L199" s="40"/>
      <c r="M199" s="194" t="s">
        <v>1</v>
      </c>
      <c r="N199" s="195" t="s">
        <v>38</v>
      </c>
      <c r="O199" s="72"/>
      <c r="P199" s="196">
        <f>O199*H199</f>
        <v>0</v>
      </c>
      <c r="Q199" s="196">
        <v>2</v>
      </c>
      <c r="R199" s="196">
        <f>Q199*H199</f>
        <v>4.3</v>
      </c>
      <c r="S199" s="196">
        <v>0</v>
      </c>
      <c r="T199" s="19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8" t="s">
        <v>129</v>
      </c>
      <c r="AT199" s="198" t="s">
        <v>124</v>
      </c>
      <c r="AU199" s="198" t="s">
        <v>83</v>
      </c>
      <c r="AY199" s="18" t="s">
        <v>122</v>
      </c>
      <c r="BE199" s="199">
        <f>IF(N199="základní",J199,0)</f>
        <v>0</v>
      </c>
      <c r="BF199" s="199">
        <f>IF(N199="snížená",J199,0)</f>
        <v>0</v>
      </c>
      <c r="BG199" s="199">
        <f>IF(N199="zákl. přenesená",J199,0)</f>
        <v>0</v>
      </c>
      <c r="BH199" s="199">
        <f>IF(N199="sníž. přenesená",J199,0)</f>
        <v>0</v>
      </c>
      <c r="BI199" s="199">
        <f>IF(N199="nulová",J199,0)</f>
        <v>0</v>
      </c>
      <c r="BJ199" s="18" t="s">
        <v>81</v>
      </c>
      <c r="BK199" s="199">
        <f>ROUND(I199*H199,2)</f>
        <v>0</v>
      </c>
      <c r="BL199" s="18" t="s">
        <v>129</v>
      </c>
      <c r="BM199" s="198" t="s">
        <v>361</v>
      </c>
    </row>
    <row r="200" spans="1:65" s="2" customFormat="1" ht="28.8">
      <c r="A200" s="35"/>
      <c r="B200" s="36"/>
      <c r="C200" s="37"/>
      <c r="D200" s="200" t="s">
        <v>131</v>
      </c>
      <c r="E200" s="37"/>
      <c r="F200" s="201" t="s">
        <v>362</v>
      </c>
      <c r="G200" s="37"/>
      <c r="H200" s="37"/>
      <c r="I200" s="202"/>
      <c r="J200" s="37"/>
      <c r="K200" s="37"/>
      <c r="L200" s="40"/>
      <c r="M200" s="203"/>
      <c r="N200" s="204"/>
      <c r="O200" s="72"/>
      <c r="P200" s="72"/>
      <c r="Q200" s="72"/>
      <c r="R200" s="72"/>
      <c r="S200" s="72"/>
      <c r="T200" s="73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131</v>
      </c>
      <c r="AU200" s="18" t="s">
        <v>83</v>
      </c>
    </row>
    <row r="201" spans="1:65" s="13" customFormat="1" ht="10.199999999999999">
      <c r="B201" s="205"/>
      <c r="C201" s="206"/>
      <c r="D201" s="200" t="s">
        <v>147</v>
      </c>
      <c r="E201" s="207" t="s">
        <v>1</v>
      </c>
      <c r="F201" s="208" t="s">
        <v>363</v>
      </c>
      <c r="G201" s="206"/>
      <c r="H201" s="209">
        <v>2.15</v>
      </c>
      <c r="I201" s="210"/>
      <c r="J201" s="206"/>
      <c r="K201" s="206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147</v>
      </c>
      <c r="AU201" s="215" t="s">
        <v>83</v>
      </c>
      <c r="AV201" s="13" t="s">
        <v>83</v>
      </c>
      <c r="AW201" s="13" t="s">
        <v>30</v>
      </c>
      <c r="AX201" s="13" t="s">
        <v>73</v>
      </c>
      <c r="AY201" s="215" t="s">
        <v>122</v>
      </c>
    </row>
    <row r="202" spans="1:65" s="14" customFormat="1" ht="10.199999999999999">
      <c r="B202" s="216"/>
      <c r="C202" s="217"/>
      <c r="D202" s="200" t="s">
        <v>147</v>
      </c>
      <c r="E202" s="218" t="s">
        <v>1</v>
      </c>
      <c r="F202" s="219" t="s">
        <v>364</v>
      </c>
      <c r="G202" s="217"/>
      <c r="H202" s="220">
        <v>2.15</v>
      </c>
      <c r="I202" s="221"/>
      <c r="J202" s="217"/>
      <c r="K202" s="217"/>
      <c r="L202" s="222"/>
      <c r="M202" s="223"/>
      <c r="N202" s="224"/>
      <c r="O202" s="224"/>
      <c r="P202" s="224"/>
      <c r="Q202" s="224"/>
      <c r="R202" s="224"/>
      <c r="S202" s="224"/>
      <c r="T202" s="225"/>
      <c r="AT202" s="226" t="s">
        <v>147</v>
      </c>
      <c r="AU202" s="226" t="s">
        <v>83</v>
      </c>
      <c r="AV202" s="14" t="s">
        <v>137</v>
      </c>
      <c r="AW202" s="14" t="s">
        <v>30</v>
      </c>
      <c r="AX202" s="14" t="s">
        <v>73</v>
      </c>
      <c r="AY202" s="226" t="s">
        <v>122</v>
      </c>
    </row>
    <row r="203" spans="1:65" s="15" customFormat="1" ht="10.199999999999999">
      <c r="B203" s="227"/>
      <c r="C203" s="228"/>
      <c r="D203" s="200" t="s">
        <v>147</v>
      </c>
      <c r="E203" s="229" t="s">
        <v>1</v>
      </c>
      <c r="F203" s="230" t="s">
        <v>150</v>
      </c>
      <c r="G203" s="228"/>
      <c r="H203" s="231">
        <v>2.15</v>
      </c>
      <c r="I203" s="232"/>
      <c r="J203" s="228"/>
      <c r="K203" s="228"/>
      <c r="L203" s="233"/>
      <c r="M203" s="234"/>
      <c r="N203" s="235"/>
      <c r="O203" s="235"/>
      <c r="P203" s="235"/>
      <c r="Q203" s="235"/>
      <c r="R203" s="235"/>
      <c r="S203" s="235"/>
      <c r="T203" s="236"/>
      <c r="AT203" s="237" t="s">
        <v>147</v>
      </c>
      <c r="AU203" s="237" t="s">
        <v>83</v>
      </c>
      <c r="AV203" s="15" t="s">
        <v>129</v>
      </c>
      <c r="AW203" s="15" t="s">
        <v>30</v>
      </c>
      <c r="AX203" s="15" t="s">
        <v>81</v>
      </c>
      <c r="AY203" s="237" t="s">
        <v>122</v>
      </c>
    </row>
    <row r="204" spans="1:65" s="2" customFormat="1" ht="24.15" customHeight="1">
      <c r="A204" s="35"/>
      <c r="B204" s="36"/>
      <c r="C204" s="187" t="s">
        <v>236</v>
      </c>
      <c r="D204" s="187" t="s">
        <v>124</v>
      </c>
      <c r="E204" s="188" t="s">
        <v>365</v>
      </c>
      <c r="F204" s="189" t="s">
        <v>366</v>
      </c>
      <c r="G204" s="190" t="s">
        <v>169</v>
      </c>
      <c r="H204" s="191">
        <v>0.94499999999999995</v>
      </c>
      <c r="I204" s="192"/>
      <c r="J204" s="193">
        <f>ROUND(I204*H204,2)</f>
        <v>0</v>
      </c>
      <c r="K204" s="189" t="s">
        <v>128</v>
      </c>
      <c r="L204" s="40"/>
      <c r="M204" s="194" t="s">
        <v>1</v>
      </c>
      <c r="N204" s="195" t="s">
        <v>38</v>
      </c>
      <c r="O204" s="72"/>
      <c r="P204" s="196">
        <f>O204*H204</f>
        <v>0</v>
      </c>
      <c r="Q204" s="196">
        <v>0</v>
      </c>
      <c r="R204" s="196">
        <f>Q204*H204</f>
        <v>0</v>
      </c>
      <c r="S204" s="196">
        <v>0</v>
      </c>
      <c r="T204" s="19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8" t="s">
        <v>129</v>
      </c>
      <c r="AT204" s="198" t="s">
        <v>124</v>
      </c>
      <c r="AU204" s="198" t="s">
        <v>83</v>
      </c>
      <c r="AY204" s="18" t="s">
        <v>122</v>
      </c>
      <c r="BE204" s="199">
        <f>IF(N204="základní",J204,0)</f>
        <v>0</v>
      </c>
      <c r="BF204" s="199">
        <f>IF(N204="snížená",J204,0)</f>
        <v>0</v>
      </c>
      <c r="BG204" s="199">
        <f>IF(N204="zákl. přenesená",J204,0)</f>
        <v>0</v>
      </c>
      <c r="BH204" s="199">
        <f>IF(N204="sníž. přenesená",J204,0)</f>
        <v>0</v>
      </c>
      <c r="BI204" s="199">
        <f>IF(N204="nulová",J204,0)</f>
        <v>0</v>
      </c>
      <c r="BJ204" s="18" t="s">
        <v>81</v>
      </c>
      <c r="BK204" s="199">
        <f>ROUND(I204*H204,2)</f>
        <v>0</v>
      </c>
      <c r="BL204" s="18" t="s">
        <v>129</v>
      </c>
      <c r="BM204" s="198" t="s">
        <v>367</v>
      </c>
    </row>
    <row r="205" spans="1:65" s="2" customFormat="1" ht="28.8">
      <c r="A205" s="35"/>
      <c r="B205" s="36"/>
      <c r="C205" s="37"/>
      <c r="D205" s="200" t="s">
        <v>131</v>
      </c>
      <c r="E205" s="37"/>
      <c r="F205" s="201" t="s">
        <v>368</v>
      </c>
      <c r="G205" s="37"/>
      <c r="H205" s="37"/>
      <c r="I205" s="202"/>
      <c r="J205" s="37"/>
      <c r="K205" s="37"/>
      <c r="L205" s="40"/>
      <c r="M205" s="203"/>
      <c r="N205" s="204"/>
      <c r="O205" s="72"/>
      <c r="P205" s="72"/>
      <c r="Q205" s="72"/>
      <c r="R205" s="72"/>
      <c r="S205" s="72"/>
      <c r="T205" s="73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131</v>
      </c>
      <c r="AU205" s="18" t="s">
        <v>83</v>
      </c>
    </row>
    <row r="206" spans="1:65" s="13" customFormat="1" ht="10.199999999999999">
      <c r="B206" s="205"/>
      <c r="C206" s="206"/>
      <c r="D206" s="200" t="s">
        <v>147</v>
      </c>
      <c r="E206" s="207" t="s">
        <v>1</v>
      </c>
      <c r="F206" s="208" t="s">
        <v>369</v>
      </c>
      <c r="G206" s="206"/>
      <c r="H206" s="209">
        <v>0.94499999999999995</v>
      </c>
      <c r="I206" s="210"/>
      <c r="J206" s="206"/>
      <c r="K206" s="206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147</v>
      </c>
      <c r="AU206" s="215" t="s">
        <v>83</v>
      </c>
      <c r="AV206" s="13" t="s">
        <v>83</v>
      </c>
      <c r="AW206" s="13" t="s">
        <v>30</v>
      </c>
      <c r="AX206" s="13" t="s">
        <v>73</v>
      </c>
      <c r="AY206" s="215" t="s">
        <v>122</v>
      </c>
    </row>
    <row r="207" spans="1:65" s="14" customFormat="1" ht="10.199999999999999">
      <c r="B207" s="216"/>
      <c r="C207" s="217"/>
      <c r="D207" s="200" t="s">
        <v>147</v>
      </c>
      <c r="E207" s="218" t="s">
        <v>1</v>
      </c>
      <c r="F207" s="219" t="s">
        <v>370</v>
      </c>
      <c r="G207" s="217"/>
      <c r="H207" s="220">
        <v>0.94499999999999995</v>
      </c>
      <c r="I207" s="221"/>
      <c r="J207" s="217"/>
      <c r="K207" s="217"/>
      <c r="L207" s="222"/>
      <c r="M207" s="223"/>
      <c r="N207" s="224"/>
      <c r="O207" s="224"/>
      <c r="P207" s="224"/>
      <c r="Q207" s="224"/>
      <c r="R207" s="224"/>
      <c r="S207" s="224"/>
      <c r="T207" s="225"/>
      <c r="AT207" s="226" t="s">
        <v>147</v>
      </c>
      <c r="AU207" s="226" t="s">
        <v>83</v>
      </c>
      <c r="AV207" s="14" t="s">
        <v>137</v>
      </c>
      <c r="AW207" s="14" t="s">
        <v>30</v>
      </c>
      <c r="AX207" s="14" t="s">
        <v>73</v>
      </c>
      <c r="AY207" s="226" t="s">
        <v>122</v>
      </c>
    </row>
    <row r="208" spans="1:65" s="15" customFormat="1" ht="10.199999999999999">
      <c r="B208" s="227"/>
      <c r="C208" s="228"/>
      <c r="D208" s="200" t="s">
        <v>147</v>
      </c>
      <c r="E208" s="229" t="s">
        <v>1</v>
      </c>
      <c r="F208" s="230" t="s">
        <v>150</v>
      </c>
      <c r="G208" s="228"/>
      <c r="H208" s="231">
        <v>0.94499999999999995</v>
      </c>
      <c r="I208" s="232"/>
      <c r="J208" s="228"/>
      <c r="K208" s="228"/>
      <c r="L208" s="233"/>
      <c r="M208" s="234"/>
      <c r="N208" s="235"/>
      <c r="O208" s="235"/>
      <c r="P208" s="235"/>
      <c r="Q208" s="235"/>
      <c r="R208" s="235"/>
      <c r="S208" s="235"/>
      <c r="T208" s="236"/>
      <c r="AT208" s="237" t="s">
        <v>147</v>
      </c>
      <c r="AU208" s="237" t="s">
        <v>83</v>
      </c>
      <c r="AV208" s="15" t="s">
        <v>129</v>
      </c>
      <c r="AW208" s="15" t="s">
        <v>30</v>
      </c>
      <c r="AX208" s="15" t="s">
        <v>81</v>
      </c>
      <c r="AY208" s="237" t="s">
        <v>122</v>
      </c>
    </row>
    <row r="209" spans="1:65" s="2" customFormat="1" ht="24.15" customHeight="1">
      <c r="A209" s="35"/>
      <c r="B209" s="36"/>
      <c r="C209" s="187" t="s">
        <v>245</v>
      </c>
      <c r="D209" s="187" t="s">
        <v>124</v>
      </c>
      <c r="E209" s="188" t="s">
        <v>219</v>
      </c>
      <c r="F209" s="189" t="s">
        <v>220</v>
      </c>
      <c r="G209" s="190" t="s">
        <v>169</v>
      </c>
      <c r="H209" s="191">
        <v>0.84</v>
      </c>
      <c r="I209" s="192"/>
      <c r="J209" s="193">
        <f>ROUND(I209*H209,2)</f>
        <v>0</v>
      </c>
      <c r="K209" s="189" t="s">
        <v>128</v>
      </c>
      <c r="L209" s="40"/>
      <c r="M209" s="194" t="s">
        <v>1</v>
      </c>
      <c r="N209" s="195" t="s">
        <v>38</v>
      </c>
      <c r="O209" s="72"/>
      <c r="P209" s="196">
        <f>O209*H209</f>
        <v>0</v>
      </c>
      <c r="Q209" s="196">
        <v>1.7535000000000001</v>
      </c>
      <c r="R209" s="196">
        <f>Q209*H209</f>
        <v>1.4729399999999999</v>
      </c>
      <c r="S209" s="196">
        <v>0</v>
      </c>
      <c r="T209" s="19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8" t="s">
        <v>129</v>
      </c>
      <c r="AT209" s="198" t="s">
        <v>124</v>
      </c>
      <c r="AU209" s="198" t="s">
        <v>83</v>
      </c>
      <c r="AY209" s="18" t="s">
        <v>122</v>
      </c>
      <c r="BE209" s="199">
        <f>IF(N209="základní",J209,0)</f>
        <v>0</v>
      </c>
      <c r="BF209" s="199">
        <f>IF(N209="snížená",J209,0)</f>
        <v>0</v>
      </c>
      <c r="BG209" s="199">
        <f>IF(N209="zákl. přenesená",J209,0)</f>
        <v>0</v>
      </c>
      <c r="BH209" s="199">
        <f>IF(N209="sníž. přenesená",J209,0)</f>
        <v>0</v>
      </c>
      <c r="BI209" s="199">
        <f>IF(N209="nulová",J209,0)</f>
        <v>0</v>
      </c>
      <c r="BJ209" s="18" t="s">
        <v>81</v>
      </c>
      <c r="BK209" s="199">
        <f>ROUND(I209*H209,2)</f>
        <v>0</v>
      </c>
      <c r="BL209" s="18" t="s">
        <v>129</v>
      </c>
      <c r="BM209" s="198" t="s">
        <v>371</v>
      </c>
    </row>
    <row r="210" spans="1:65" s="2" customFormat="1" ht="19.2">
      <c r="A210" s="35"/>
      <c r="B210" s="36"/>
      <c r="C210" s="37"/>
      <c r="D210" s="200" t="s">
        <v>131</v>
      </c>
      <c r="E210" s="37"/>
      <c r="F210" s="201" t="s">
        <v>222</v>
      </c>
      <c r="G210" s="37"/>
      <c r="H210" s="37"/>
      <c r="I210" s="202"/>
      <c r="J210" s="37"/>
      <c r="K210" s="37"/>
      <c r="L210" s="40"/>
      <c r="M210" s="203"/>
      <c r="N210" s="204"/>
      <c r="O210" s="72"/>
      <c r="P210" s="72"/>
      <c r="Q210" s="72"/>
      <c r="R210" s="72"/>
      <c r="S210" s="72"/>
      <c r="T210" s="73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131</v>
      </c>
      <c r="AU210" s="18" t="s">
        <v>83</v>
      </c>
    </row>
    <row r="211" spans="1:65" s="13" customFormat="1" ht="10.199999999999999">
      <c r="B211" s="205"/>
      <c r="C211" s="206"/>
      <c r="D211" s="200" t="s">
        <v>147</v>
      </c>
      <c r="E211" s="207" t="s">
        <v>1</v>
      </c>
      <c r="F211" s="208" t="s">
        <v>372</v>
      </c>
      <c r="G211" s="206"/>
      <c r="H211" s="209">
        <v>0.35</v>
      </c>
      <c r="I211" s="210"/>
      <c r="J211" s="206"/>
      <c r="K211" s="206"/>
      <c r="L211" s="211"/>
      <c r="M211" s="212"/>
      <c r="N211" s="213"/>
      <c r="O211" s="213"/>
      <c r="P211" s="213"/>
      <c r="Q211" s="213"/>
      <c r="R211" s="213"/>
      <c r="S211" s="213"/>
      <c r="T211" s="214"/>
      <c r="AT211" s="215" t="s">
        <v>147</v>
      </c>
      <c r="AU211" s="215" t="s">
        <v>83</v>
      </c>
      <c r="AV211" s="13" t="s">
        <v>83</v>
      </c>
      <c r="AW211" s="13" t="s">
        <v>30</v>
      </c>
      <c r="AX211" s="13" t="s">
        <v>73</v>
      </c>
      <c r="AY211" s="215" t="s">
        <v>122</v>
      </c>
    </row>
    <row r="212" spans="1:65" s="14" customFormat="1" ht="10.199999999999999">
      <c r="B212" s="216"/>
      <c r="C212" s="217"/>
      <c r="D212" s="200" t="s">
        <v>147</v>
      </c>
      <c r="E212" s="218" t="s">
        <v>1</v>
      </c>
      <c r="F212" s="219" t="s">
        <v>373</v>
      </c>
      <c r="G212" s="217"/>
      <c r="H212" s="220">
        <v>0.35</v>
      </c>
      <c r="I212" s="221"/>
      <c r="J212" s="217"/>
      <c r="K212" s="217"/>
      <c r="L212" s="222"/>
      <c r="M212" s="223"/>
      <c r="N212" s="224"/>
      <c r="O212" s="224"/>
      <c r="P212" s="224"/>
      <c r="Q212" s="224"/>
      <c r="R212" s="224"/>
      <c r="S212" s="224"/>
      <c r="T212" s="225"/>
      <c r="AT212" s="226" t="s">
        <v>147</v>
      </c>
      <c r="AU212" s="226" t="s">
        <v>83</v>
      </c>
      <c r="AV212" s="14" t="s">
        <v>137</v>
      </c>
      <c r="AW212" s="14" t="s">
        <v>30</v>
      </c>
      <c r="AX212" s="14" t="s">
        <v>73</v>
      </c>
      <c r="AY212" s="226" t="s">
        <v>122</v>
      </c>
    </row>
    <row r="213" spans="1:65" s="13" customFormat="1" ht="10.199999999999999">
      <c r="B213" s="205"/>
      <c r="C213" s="206"/>
      <c r="D213" s="200" t="s">
        <v>147</v>
      </c>
      <c r="E213" s="207" t="s">
        <v>1</v>
      </c>
      <c r="F213" s="208" t="s">
        <v>374</v>
      </c>
      <c r="G213" s="206"/>
      <c r="H213" s="209">
        <v>0.49</v>
      </c>
      <c r="I213" s="210"/>
      <c r="J213" s="206"/>
      <c r="K213" s="206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147</v>
      </c>
      <c r="AU213" s="215" t="s">
        <v>83</v>
      </c>
      <c r="AV213" s="13" t="s">
        <v>83</v>
      </c>
      <c r="AW213" s="13" t="s">
        <v>30</v>
      </c>
      <c r="AX213" s="13" t="s">
        <v>73</v>
      </c>
      <c r="AY213" s="215" t="s">
        <v>122</v>
      </c>
    </row>
    <row r="214" spans="1:65" s="14" customFormat="1" ht="10.199999999999999">
      <c r="B214" s="216"/>
      <c r="C214" s="217"/>
      <c r="D214" s="200" t="s">
        <v>147</v>
      </c>
      <c r="E214" s="218" t="s">
        <v>1</v>
      </c>
      <c r="F214" s="219" t="s">
        <v>375</v>
      </c>
      <c r="G214" s="217"/>
      <c r="H214" s="220">
        <v>0.49</v>
      </c>
      <c r="I214" s="221"/>
      <c r="J214" s="217"/>
      <c r="K214" s="217"/>
      <c r="L214" s="222"/>
      <c r="M214" s="223"/>
      <c r="N214" s="224"/>
      <c r="O214" s="224"/>
      <c r="P214" s="224"/>
      <c r="Q214" s="224"/>
      <c r="R214" s="224"/>
      <c r="S214" s="224"/>
      <c r="T214" s="225"/>
      <c r="AT214" s="226" t="s">
        <v>147</v>
      </c>
      <c r="AU214" s="226" t="s">
        <v>83</v>
      </c>
      <c r="AV214" s="14" t="s">
        <v>137</v>
      </c>
      <c r="AW214" s="14" t="s">
        <v>30</v>
      </c>
      <c r="AX214" s="14" t="s">
        <v>73</v>
      </c>
      <c r="AY214" s="226" t="s">
        <v>122</v>
      </c>
    </row>
    <row r="215" spans="1:65" s="15" customFormat="1" ht="10.199999999999999">
      <c r="B215" s="227"/>
      <c r="C215" s="228"/>
      <c r="D215" s="200" t="s">
        <v>147</v>
      </c>
      <c r="E215" s="229" t="s">
        <v>1</v>
      </c>
      <c r="F215" s="230" t="s">
        <v>150</v>
      </c>
      <c r="G215" s="228"/>
      <c r="H215" s="231">
        <v>0.84</v>
      </c>
      <c r="I215" s="232"/>
      <c r="J215" s="228"/>
      <c r="K215" s="228"/>
      <c r="L215" s="233"/>
      <c r="M215" s="234"/>
      <c r="N215" s="235"/>
      <c r="O215" s="235"/>
      <c r="P215" s="235"/>
      <c r="Q215" s="235"/>
      <c r="R215" s="235"/>
      <c r="S215" s="235"/>
      <c r="T215" s="236"/>
      <c r="AT215" s="237" t="s">
        <v>147</v>
      </c>
      <c r="AU215" s="237" t="s">
        <v>83</v>
      </c>
      <c r="AV215" s="15" t="s">
        <v>129</v>
      </c>
      <c r="AW215" s="15" t="s">
        <v>30</v>
      </c>
      <c r="AX215" s="15" t="s">
        <v>81</v>
      </c>
      <c r="AY215" s="237" t="s">
        <v>122</v>
      </c>
    </row>
    <row r="216" spans="1:65" s="2" customFormat="1" ht="33" customHeight="1">
      <c r="A216" s="35"/>
      <c r="B216" s="36"/>
      <c r="C216" s="187" t="s">
        <v>255</v>
      </c>
      <c r="D216" s="187" t="s">
        <v>124</v>
      </c>
      <c r="E216" s="188" t="s">
        <v>225</v>
      </c>
      <c r="F216" s="189" t="s">
        <v>226</v>
      </c>
      <c r="G216" s="190" t="s">
        <v>191</v>
      </c>
      <c r="H216" s="191">
        <v>8.4</v>
      </c>
      <c r="I216" s="192"/>
      <c r="J216" s="193">
        <f>ROUND(I216*H216,2)</f>
        <v>0</v>
      </c>
      <c r="K216" s="189" t="s">
        <v>128</v>
      </c>
      <c r="L216" s="40"/>
      <c r="M216" s="194" t="s">
        <v>1</v>
      </c>
      <c r="N216" s="195" t="s">
        <v>38</v>
      </c>
      <c r="O216" s="72"/>
      <c r="P216" s="196">
        <f>O216*H216</f>
        <v>0</v>
      </c>
      <c r="Q216" s="196">
        <v>1E-3</v>
      </c>
      <c r="R216" s="196">
        <f>Q216*H216</f>
        <v>8.4000000000000012E-3</v>
      </c>
      <c r="S216" s="196">
        <v>0</v>
      </c>
      <c r="T216" s="19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8" t="s">
        <v>129</v>
      </c>
      <c r="AT216" s="198" t="s">
        <v>124</v>
      </c>
      <c r="AU216" s="198" t="s">
        <v>83</v>
      </c>
      <c r="AY216" s="18" t="s">
        <v>122</v>
      </c>
      <c r="BE216" s="199">
        <f>IF(N216="základní",J216,0)</f>
        <v>0</v>
      </c>
      <c r="BF216" s="199">
        <f>IF(N216="snížená",J216,0)</f>
        <v>0</v>
      </c>
      <c r="BG216" s="199">
        <f>IF(N216="zákl. přenesená",J216,0)</f>
        <v>0</v>
      </c>
      <c r="BH216" s="199">
        <f>IF(N216="sníž. přenesená",J216,0)</f>
        <v>0</v>
      </c>
      <c r="BI216" s="199">
        <f>IF(N216="nulová",J216,0)</f>
        <v>0</v>
      </c>
      <c r="BJ216" s="18" t="s">
        <v>81</v>
      </c>
      <c r="BK216" s="199">
        <f>ROUND(I216*H216,2)</f>
        <v>0</v>
      </c>
      <c r="BL216" s="18" t="s">
        <v>129</v>
      </c>
      <c r="BM216" s="198" t="s">
        <v>376</v>
      </c>
    </row>
    <row r="217" spans="1:65" s="2" customFormat="1" ht="19.2">
      <c r="A217" s="35"/>
      <c r="B217" s="36"/>
      <c r="C217" s="37"/>
      <c r="D217" s="200" t="s">
        <v>131</v>
      </c>
      <c r="E217" s="37"/>
      <c r="F217" s="201" t="s">
        <v>228</v>
      </c>
      <c r="G217" s="37"/>
      <c r="H217" s="37"/>
      <c r="I217" s="202"/>
      <c r="J217" s="37"/>
      <c r="K217" s="37"/>
      <c r="L217" s="40"/>
      <c r="M217" s="203"/>
      <c r="N217" s="204"/>
      <c r="O217" s="72"/>
      <c r="P217" s="72"/>
      <c r="Q217" s="72"/>
      <c r="R217" s="72"/>
      <c r="S217" s="72"/>
      <c r="T217" s="73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131</v>
      </c>
      <c r="AU217" s="18" t="s">
        <v>83</v>
      </c>
    </row>
    <row r="218" spans="1:65" s="13" customFormat="1" ht="10.199999999999999">
      <c r="B218" s="205"/>
      <c r="C218" s="206"/>
      <c r="D218" s="200" t="s">
        <v>147</v>
      </c>
      <c r="E218" s="207" t="s">
        <v>1</v>
      </c>
      <c r="F218" s="208" t="s">
        <v>377</v>
      </c>
      <c r="G218" s="206"/>
      <c r="H218" s="209">
        <v>8.4</v>
      </c>
      <c r="I218" s="210"/>
      <c r="J218" s="206"/>
      <c r="K218" s="206"/>
      <c r="L218" s="211"/>
      <c r="M218" s="212"/>
      <c r="N218" s="213"/>
      <c r="O218" s="213"/>
      <c r="P218" s="213"/>
      <c r="Q218" s="213"/>
      <c r="R218" s="213"/>
      <c r="S218" s="213"/>
      <c r="T218" s="214"/>
      <c r="AT218" s="215" t="s">
        <v>147</v>
      </c>
      <c r="AU218" s="215" t="s">
        <v>83</v>
      </c>
      <c r="AV218" s="13" t="s">
        <v>83</v>
      </c>
      <c r="AW218" s="13" t="s">
        <v>30</v>
      </c>
      <c r="AX218" s="13" t="s">
        <v>73</v>
      </c>
      <c r="AY218" s="215" t="s">
        <v>122</v>
      </c>
    </row>
    <row r="219" spans="1:65" s="14" customFormat="1" ht="10.199999999999999">
      <c r="B219" s="216"/>
      <c r="C219" s="217"/>
      <c r="D219" s="200" t="s">
        <v>147</v>
      </c>
      <c r="E219" s="218" t="s">
        <v>1</v>
      </c>
      <c r="F219" s="219" t="s">
        <v>230</v>
      </c>
      <c r="G219" s="217"/>
      <c r="H219" s="220">
        <v>8.4</v>
      </c>
      <c r="I219" s="221"/>
      <c r="J219" s="217"/>
      <c r="K219" s="217"/>
      <c r="L219" s="222"/>
      <c r="M219" s="223"/>
      <c r="N219" s="224"/>
      <c r="O219" s="224"/>
      <c r="P219" s="224"/>
      <c r="Q219" s="224"/>
      <c r="R219" s="224"/>
      <c r="S219" s="224"/>
      <c r="T219" s="225"/>
      <c r="AT219" s="226" t="s">
        <v>147</v>
      </c>
      <c r="AU219" s="226" t="s">
        <v>83</v>
      </c>
      <c r="AV219" s="14" t="s">
        <v>137</v>
      </c>
      <c r="AW219" s="14" t="s">
        <v>30</v>
      </c>
      <c r="AX219" s="14" t="s">
        <v>73</v>
      </c>
      <c r="AY219" s="226" t="s">
        <v>122</v>
      </c>
    </row>
    <row r="220" spans="1:65" s="15" customFormat="1" ht="10.199999999999999">
      <c r="B220" s="227"/>
      <c r="C220" s="228"/>
      <c r="D220" s="200" t="s">
        <v>147</v>
      </c>
      <c r="E220" s="229" t="s">
        <v>1</v>
      </c>
      <c r="F220" s="230" t="s">
        <v>150</v>
      </c>
      <c r="G220" s="228"/>
      <c r="H220" s="231">
        <v>8.4</v>
      </c>
      <c r="I220" s="232"/>
      <c r="J220" s="228"/>
      <c r="K220" s="228"/>
      <c r="L220" s="233"/>
      <c r="M220" s="234"/>
      <c r="N220" s="235"/>
      <c r="O220" s="235"/>
      <c r="P220" s="235"/>
      <c r="Q220" s="235"/>
      <c r="R220" s="235"/>
      <c r="S220" s="235"/>
      <c r="T220" s="236"/>
      <c r="AT220" s="237" t="s">
        <v>147</v>
      </c>
      <c r="AU220" s="237" t="s">
        <v>83</v>
      </c>
      <c r="AV220" s="15" t="s">
        <v>129</v>
      </c>
      <c r="AW220" s="15" t="s">
        <v>30</v>
      </c>
      <c r="AX220" s="15" t="s">
        <v>81</v>
      </c>
      <c r="AY220" s="237" t="s">
        <v>122</v>
      </c>
    </row>
    <row r="221" spans="1:65" s="2" customFormat="1" ht="16.5" customHeight="1">
      <c r="A221" s="35"/>
      <c r="B221" s="36"/>
      <c r="C221" s="238" t="s">
        <v>194</v>
      </c>
      <c r="D221" s="238" t="s">
        <v>197</v>
      </c>
      <c r="E221" s="239" t="s">
        <v>232</v>
      </c>
      <c r="F221" s="240" t="s">
        <v>233</v>
      </c>
      <c r="G221" s="241" t="s">
        <v>191</v>
      </c>
      <c r="H221" s="242">
        <v>10.08</v>
      </c>
      <c r="I221" s="243"/>
      <c r="J221" s="244">
        <f>ROUND(I221*H221,2)</f>
        <v>0</v>
      </c>
      <c r="K221" s="240" t="s">
        <v>128</v>
      </c>
      <c r="L221" s="245"/>
      <c r="M221" s="246" t="s">
        <v>1</v>
      </c>
      <c r="N221" s="247" t="s">
        <v>38</v>
      </c>
      <c r="O221" s="72"/>
      <c r="P221" s="196">
        <f>O221*H221</f>
        <v>0</v>
      </c>
      <c r="Q221" s="196">
        <v>4.0000000000000002E-4</v>
      </c>
      <c r="R221" s="196">
        <f>Q221*H221</f>
        <v>4.032E-3</v>
      </c>
      <c r="S221" s="196">
        <v>0</v>
      </c>
      <c r="T221" s="19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98" t="s">
        <v>174</v>
      </c>
      <c r="AT221" s="198" t="s">
        <v>197</v>
      </c>
      <c r="AU221" s="198" t="s">
        <v>83</v>
      </c>
      <c r="AY221" s="18" t="s">
        <v>122</v>
      </c>
      <c r="BE221" s="199">
        <f>IF(N221="základní",J221,0)</f>
        <v>0</v>
      </c>
      <c r="BF221" s="199">
        <f>IF(N221="snížená",J221,0)</f>
        <v>0</v>
      </c>
      <c r="BG221" s="199">
        <f>IF(N221="zákl. přenesená",J221,0)</f>
        <v>0</v>
      </c>
      <c r="BH221" s="199">
        <f>IF(N221="sníž. přenesená",J221,0)</f>
        <v>0</v>
      </c>
      <c r="BI221" s="199">
        <f>IF(N221="nulová",J221,0)</f>
        <v>0</v>
      </c>
      <c r="BJ221" s="18" t="s">
        <v>81</v>
      </c>
      <c r="BK221" s="199">
        <f>ROUND(I221*H221,2)</f>
        <v>0</v>
      </c>
      <c r="BL221" s="18" t="s">
        <v>129</v>
      </c>
      <c r="BM221" s="198" t="s">
        <v>378</v>
      </c>
    </row>
    <row r="222" spans="1:65" s="2" customFormat="1" ht="10.199999999999999">
      <c r="A222" s="35"/>
      <c r="B222" s="36"/>
      <c r="C222" s="37"/>
      <c r="D222" s="200" t="s">
        <v>131</v>
      </c>
      <c r="E222" s="37"/>
      <c r="F222" s="201" t="s">
        <v>233</v>
      </c>
      <c r="G222" s="37"/>
      <c r="H222" s="37"/>
      <c r="I222" s="202"/>
      <c r="J222" s="37"/>
      <c r="K222" s="37"/>
      <c r="L222" s="40"/>
      <c r="M222" s="203"/>
      <c r="N222" s="204"/>
      <c r="O222" s="72"/>
      <c r="P222" s="72"/>
      <c r="Q222" s="72"/>
      <c r="R222" s="72"/>
      <c r="S222" s="72"/>
      <c r="T222" s="73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131</v>
      </c>
      <c r="AU222" s="18" t="s">
        <v>83</v>
      </c>
    </row>
    <row r="223" spans="1:65" s="13" customFormat="1" ht="10.199999999999999">
      <c r="B223" s="205"/>
      <c r="C223" s="206"/>
      <c r="D223" s="200" t="s">
        <v>147</v>
      </c>
      <c r="E223" s="206"/>
      <c r="F223" s="208" t="s">
        <v>379</v>
      </c>
      <c r="G223" s="206"/>
      <c r="H223" s="209">
        <v>10.08</v>
      </c>
      <c r="I223" s="210"/>
      <c r="J223" s="206"/>
      <c r="K223" s="206"/>
      <c r="L223" s="211"/>
      <c r="M223" s="212"/>
      <c r="N223" s="213"/>
      <c r="O223" s="213"/>
      <c r="P223" s="213"/>
      <c r="Q223" s="213"/>
      <c r="R223" s="213"/>
      <c r="S223" s="213"/>
      <c r="T223" s="214"/>
      <c r="AT223" s="215" t="s">
        <v>147</v>
      </c>
      <c r="AU223" s="215" t="s">
        <v>83</v>
      </c>
      <c r="AV223" s="13" t="s">
        <v>83</v>
      </c>
      <c r="AW223" s="13" t="s">
        <v>4</v>
      </c>
      <c r="AX223" s="13" t="s">
        <v>81</v>
      </c>
      <c r="AY223" s="215" t="s">
        <v>122</v>
      </c>
    </row>
    <row r="224" spans="1:65" s="2" customFormat="1" ht="24.15" customHeight="1">
      <c r="A224" s="35"/>
      <c r="B224" s="36"/>
      <c r="C224" s="187" t="s">
        <v>7</v>
      </c>
      <c r="D224" s="187" t="s">
        <v>124</v>
      </c>
      <c r="E224" s="188" t="s">
        <v>237</v>
      </c>
      <c r="F224" s="189" t="s">
        <v>238</v>
      </c>
      <c r="G224" s="190" t="s">
        <v>169</v>
      </c>
      <c r="H224" s="191">
        <v>3.4550000000000001</v>
      </c>
      <c r="I224" s="192"/>
      <c r="J224" s="193">
        <f>ROUND(I224*H224,2)</f>
        <v>0</v>
      </c>
      <c r="K224" s="189" t="s">
        <v>128</v>
      </c>
      <c r="L224" s="40"/>
      <c r="M224" s="194" t="s">
        <v>1</v>
      </c>
      <c r="N224" s="195" t="s">
        <v>38</v>
      </c>
      <c r="O224" s="72"/>
      <c r="P224" s="196">
        <f>O224*H224</f>
        <v>0</v>
      </c>
      <c r="Q224" s="196">
        <v>1.9967999999999999</v>
      </c>
      <c r="R224" s="196">
        <f>Q224*H224</f>
        <v>6.8989440000000002</v>
      </c>
      <c r="S224" s="196">
        <v>0</v>
      </c>
      <c r="T224" s="19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98" t="s">
        <v>129</v>
      </c>
      <c r="AT224" s="198" t="s">
        <v>124</v>
      </c>
      <c r="AU224" s="198" t="s">
        <v>83</v>
      </c>
      <c r="AY224" s="18" t="s">
        <v>122</v>
      </c>
      <c r="BE224" s="199">
        <f>IF(N224="základní",J224,0)</f>
        <v>0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18" t="s">
        <v>81</v>
      </c>
      <c r="BK224" s="199">
        <f>ROUND(I224*H224,2)</f>
        <v>0</v>
      </c>
      <c r="BL224" s="18" t="s">
        <v>129</v>
      </c>
      <c r="BM224" s="198" t="s">
        <v>380</v>
      </c>
    </row>
    <row r="225" spans="1:65" s="2" customFormat="1" ht="28.8">
      <c r="A225" s="35"/>
      <c r="B225" s="36"/>
      <c r="C225" s="37"/>
      <c r="D225" s="200" t="s">
        <v>131</v>
      </c>
      <c r="E225" s="37"/>
      <c r="F225" s="201" t="s">
        <v>240</v>
      </c>
      <c r="G225" s="37"/>
      <c r="H225" s="37"/>
      <c r="I225" s="202"/>
      <c r="J225" s="37"/>
      <c r="K225" s="37"/>
      <c r="L225" s="40"/>
      <c r="M225" s="203"/>
      <c r="N225" s="204"/>
      <c r="O225" s="72"/>
      <c r="P225" s="72"/>
      <c r="Q225" s="72"/>
      <c r="R225" s="72"/>
      <c r="S225" s="72"/>
      <c r="T225" s="73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131</v>
      </c>
      <c r="AU225" s="18" t="s">
        <v>83</v>
      </c>
    </row>
    <row r="226" spans="1:65" s="13" customFormat="1" ht="10.199999999999999">
      <c r="B226" s="205"/>
      <c r="C226" s="206"/>
      <c r="D226" s="200" t="s">
        <v>147</v>
      </c>
      <c r="E226" s="207" t="s">
        <v>1</v>
      </c>
      <c r="F226" s="208" t="s">
        <v>381</v>
      </c>
      <c r="G226" s="206"/>
      <c r="H226" s="209">
        <v>1.4950000000000001</v>
      </c>
      <c r="I226" s="210"/>
      <c r="J226" s="206"/>
      <c r="K226" s="206"/>
      <c r="L226" s="211"/>
      <c r="M226" s="212"/>
      <c r="N226" s="213"/>
      <c r="O226" s="213"/>
      <c r="P226" s="213"/>
      <c r="Q226" s="213"/>
      <c r="R226" s="213"/>
      <c r="S226" s="213"/>
      <c r="T226" s="214"/>
      <c r="AT226" s="215" t="s">
        <v>147</v>
      </c>
      <c r="AU226" s="215" t="s">
        <v>83</v>
      </c>
      <c r="AV226" s="13" t="s">
        <v>83</v>
      </c>
      <c r="AW226" s="13" t="s">
        <v>30</v>
      </c>
      <c r="AX226" s="13" t="s">
        <v>73</v>
      </c>
      <c r="AY226" s="215" t="s">
        <v>122</v>
      </c>
    </row>
    <row r="227" spans="1:65" s="14" customFormat="1" ht="10.199999999999999">
      <c r="B227" s="216"/>
      <c r="C227" s="217"/>
      <c r="D227" s="200" t="s">
        <v>147</v>
      </c>
      <c r="E227" s="218" t="s">
        <v>1</v>
      </c>
      <c r="F227" s="219" t="s">
        <v>382</v>
      </c>
      <c r="G227" s="217"/>
      <c r="H227" s="220">
        <v>1.4950000000000001</v>
      </c>
      <c r="I227" s="221"/>
      <c r="J227" s="217"/>
      <c r="K227" s="217"/>
      <c r="L227" s="222"/>
      <c r="M227" s="223"/>
      <c r="N227" s="224"/>
      <c r="O227" s="224"/>
      <c r="P227" s="224"/>
      <c r="Q227" s="224"/>
      <c r="R227" s="224"/>
      <c r="S227" s="224"/>
      <c r="T227" s="225"/>
      <c r="AT227" s="226" t="s">
        <v>147</v>
      </c>
      <c r="AU227" s="226" t="s">
        <v>83</v>
      </c>
      <c r="AV227" s="14" t="s">
        <v>137</v>
      </c>
      <c r="AW227" s="14" t="s">
        <v>30</v>
      </c>
      <c r="AX227" s="14" t="s">
        <v>73</v>
      </c>
      <c r="AY227" s="226" t="s">
        <v>122</v>
      </c>
    </row>
    <row r="228" spans="1:65" s="13" customFormat="1" ht="10.199999999999999">
      <c r="B228" s="205"/>
      <c r="C228" s="206"/>
      <c r="D228" s="200" t="s">
        <v>147</v>
      </c>
      <c r="E228" s="207" t="s">
        <v>1</v>
      </c>
      <c r="F228" s="208" t="s">
        <v>383</v>
      </c>
      <c r="G228" s="206"/>
      <c r="H228" s="209">
        <v>1.96</v>
      </c>
      <c r="I228" s="210"/>
      <c r="J228" s="206"/>
      <c r="K228" s="206"/>
      <c r="L228" s="211"/>
      <c r="M228" s="212"/>
      <c r="N228" s="213"/>
      <c r="O228" s="213"/>
      <c r="P228" s="213"/>
      <c r="Q228" s="213"/>
      <c r="R228" s="213"/>
      <c r="S228" s="213"/>
      <c r="T228" s="214"/>
      <c r="AT228" s="215" t="s">
        <v>147</v>
      </c>
      <c r="AU228" s="215" t="s">
        <v>83</v>
      </c>
      <c r="AV228" s="13" t="s">
        <v>83</v>
      </c>
      <c r="AW228" s="13" t="s">
        <v>30</v>
      </c>
      <c r="AX228" s="13" t="s">
        <v>73</v>
      </c>
      <c r="AY228" s="215" t="s">
        <v>122</v>
      </c>
    </row>
    <row r="229" spans="1:65" s="14" customFormat="1" ht="10.199999999999999">
      <c r="B229" s="216"/>
      <c r="C229" s="217"/>
      <c r="D229" s="200" t="s">
        <v>147</v>
      </c>
      <c r="E229" s="218" t="s">
        <v>1</v>
      </c>
      <c r="F229" s="219" t="s">
        <v>384</v>
      </c>
      <c r="G229" s="217"/>
      <c r="H229" s="220">
        <v>1.96</v>
      </c>
      <c r="I229" s="221"/>
      <c r="J229" s="217"/>
      <c r="K229" s="217"/>
      <c r="L229" s="222"/>
      <c r="M229" s="223"/>
      <c r="N229" s="224"/>
      <c r="O229" s="224"/>
      <c r="P229" s="224"/>
      <c r="Q229" s="224"/>
      <c r="R229" s="224"/>
      <c r="S229" s="224"/>
      <c r="T229" s="225"/>
      <c r="AT229" s="226" t="s">
        <v>147</v>
      </c>
      <c r="AU229" s="226" t="s">
        <v>83</v>
      </c>
      <c r="AV229" s="14" t="s">
        <v>137</v>
      </c>
      <c r="AW229" s="14" t="s">
        <v>30</v>
      </c>
      <c r="AX229" s="14" t="s">
        <v>73</v>
      </c>
      <c r="AY229" s="226" t="s">
        <v>122</v>
      </c>
    </row>
    <row r="230" spans="1:65" s="15" customFormat="1" ht="10.199999999999999">
      <c r="B230" s="227"/>
      <c r="C230" s="228"/>
      <c r="D230" s="200" t="s">
        <v>147</v>
      </c>
      <c r="E230" s="229" t="s">
        <v>1</v>
      </c>
      <c r="F230" s="230" t="s">
        <v>150</v>
      </c>
      <c r="G230" s="228"/>
      <c r="H230" s="231">
        <v>3.4550000000000001</v>
      </c>
      <c r="I230" s="232"/>
      <c r="J230" s="228"/>
      <c r="K230" s="228"/>
      <c r="L230" s="233"/>
      <c r="M230" s="234"/>
      <c r="N230" s="235"/>
      <c r="O230" s="235"/>
      <c r="P230" s="235"/>
      <c r="Q230" s="235"/>
      <c r="R230" s="235"/>
      <c r="S230" s="235"/>
      <c r="T230" s="236"/>
      <c r="AT230" s="237" t="s">
        <v>147</v>
      </c>
      <c r="AU230" s="237" t="s">
        <v>83</v>
      </c>
      <c r="AV230" s="15" t="s">
        <v>129</v>
      </c>
      <c r="AW230" s="15" t="s">
        <v>30</v>
      </c>
      <c r="AX230" s="15" t="s">
        <v>81</v>
      </c>
      <c r="AY230" s="237" t="s">
        <v>122</v>
      </c>
    </row>
    <row r="231" spans="1:65" s="2" customFormat="1" ht="16.5" customHeight="1">
      <c r="A231" s="35"/>
      <c r="B231" s="36"/>
      <c r="C231" s="187" t="s">
        <v>186</v>
      </c>
      <c r="D231" s="187" t="s">
        <v>124</v>
      </c>
      <c r="E231" s="188" t="s">
        <v>246</v>
      </c>
      <c r="F231" s="189" t="s">
        <v>247</v>
      </c>
      <c r="G231" s="190" t="s">
        <v>191</v>
      </c>
      <c r="H231" s="191">
        <v>8.4</v>
      </c>
      <c r="I231" s="192"/>
      <c r="J231" s="193">
        <f>ROUND(I231*H231,2)</f>
        <v>0</v>
      </c>
      <c r="K231" s="189" t="s">
        <v>128</v>
      </c>
      <c r="L231" s="40"/>
      <c r="M231" s="194" t="s">
        <v>1</v>
      </c>
      <c r="N231" s="195" t="s">
        <v>38</v>
      </c>
      <c r="O231" s="72"/>
      <c r="P231" s="196">
        <f>O231*H231</f>
        <v>0</v>
      </c>
      <c r="Q231" s="196">
        <v>0</v>
      </c>
      <c r="R231" s="196">
        <f>Q231*H231</f>
        <v>0</v>
      </c>
      <c r="S231" s="196">
        <v>0</v>
      </c>
      <c r="T231" s="19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98" t="s">
        <v>129</v>
      </c>
      <c r="AT231" s="198" t="s">
        <v>124</v>
      </c>
      <c r="AU231" s="198" t="s">
        <v>83</v>
      </c>
      <c r="AY231" s="18" t="s">
        <v>122</v>
      </c>
      <c r="BE231" s="199">
        <f>IF(N231="základní",J231,0)</f>
        <v>0</v>
      </c>
      <c r="BF231" s="199">
        <f>IF(N231="snížená",J231,0)</f>
        <v>0</v>
      </c>
      <c r="BG231" s="199">
        <f>IF(N231="zákl. přenesená",J231,0)</f>
        <v>0</v>
      </c>
      <c r="BH231" s="199">
        <f>IF(N231="sníž. přenesená",J231,0)</f>
        <v>0</v>
      </c>
      <c r="BI231" s="199">
        <f>IF(N231="nulová",J231,0)</f>
        <v>0</v>
      </c>
      <c r="BJ231" s="18" t="s">
        <v>81</v>
      </c>
      <c r="BK231" s="199">
        <f>ROUND(I231*H231,2)</f>
        <v>0</v>
      </c>
      <c r="BL231" s="18" t="s">
        <v>129</v>
      </c>
      <c r="BM231" s="198" t="s">
        <v>385</v>
      </c>
    </row>
    <row r="232" spans="1:65" s="2" customFormat="1" ht="19.2">
      <c r="A232" s="35"/>
      <c r="B232" s="36"/>
      <c r="C232" s="37"/>
      <c r="D232" s="200" t="s">
        <v>131</v>
      </c>
      <c r="E232" s="37"/>
      <c r="F232" s="201" t="s">
        <v>249</v>
      </c>
      <c r="G232" s="37"/>
      <c r="H232" s="37"/>
      <c r="I232" s="202"/>
      <c r="J232" s="37"/>
      <c r="K232" s="37"/>
      <c r="L232" s="40"/>
      <c r="M232" s="203"/>
      <c r="N232" s="204"/>
      <c r="O232" s="72"/>
      <c r="P232" s="72"/>
      <c r="Q232" s="72"/>
      <c r="R232" s="72"/>
      <c r="S232" s="72"/>
      <c r="T232" s="73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131</v>
      </c>
      <c r="AU232" s="18" t="s">
        <v>83</v>
      </c>
    </row>
    <row r="233" spans="1:65" s="13" customFormat="1" ht="10.199999999999999">
      <c r="B233" s="205"/>
      <c r="C233" s="206"/>
      <c r="D233" s="200" t="s">
        <v>147</v>
      </c>
      <c r="E233" s="207" t="s">
        <v>1</v>
      </c>
      <c r="F233" s="208" t="s">
        <v>377</v>
      </c>
      <c r="G233" s="206"/>
      <c r="H233" s="209">
        <v>8.4</v>
      </c>
      <c r="I233" s="210"/>
      <c r="J233" s="206"/>
      <c r="K233" s="206"/>
      <c r="L233" s="211"/>
      <c r="M233" s="212"/>
      <c r="N233" s="213"/>
      <c r="O233" s="213"/>
      <c r="P233" s="213"/>
      <c r="Q233" s="213"/>
      <c r="R233" s="213"/>
      <c r="S233" s="213"/>
      <c r="T233" s="214"/>
      <c r="AT233" s="215" t="s">
        <v>147</v>
      </c>
      <c r="AU233" s="215" t="s">
        <v>83</v>
      </c>
      <c r="AV233" s="13" t="s">
        <v>83</v>
      </c>
      <c r="AW233" s="13" t="s">
        <v>30</v>
      </c>
      <c r="AX233" s="13" t="s">
        <v>73</v>
      </c>
      <c r="AY233" s="215" t="s">
        <v>122</v>
      </c>
    </row>
    <row r="234" spans="1:65" s="14" customFormat="1" ht="10.199999999999999">
      <c r="B234" s="216"/>
      <c r="C234" s="217"/>
      <c r="D234" s="200" t="s">
        <v>147</v>
      </c>
      <c r="E234" s="218" t="s">
        <v>1</v>
      </c>
      <c r="F234" s="219" t="s">
        <v>386</v>
      </c>
      <c r="G234" s="217"/>
      <c r="H234" s="220">
        <v>8.4</v>
      </c>
      <c r="I234" s="221"/>
      <c r="J234" s="217"/>
      <c r="K234" s="217"/>
      <c r="L234" s="222"/>
      <c r="M234" s="223"/>
      <c r="N234" s="224"/>
      <c r="O234" s="224"/>
      <c r="P234" s="224"/>
      <c r="Q234" s="224"/>
      <c r="R234" s="224"/>
      <c r="S234" s="224"/>
      <c r="T234" s="225"/>
      <c r="AT234" s="226" t="s">
        <v>147</v>
      </c>
      <c r="AU234" s="226" t="s">
        <v>83</v>
      </c>
      <c r="AV234" s="14" t="s">
        <v>137</v>
      </c>
      <c r="AW234" s="14" t="s">
        <v>30</v>
      </c>
      <c r="AX234" s="14" t="s">
        <v>73</v>
      </c>
      <c r="AY234" s="226" t="s">
        <v>122</v>
      </c>
    </row>
    <row r="235" spans="1:65" s="15" customFormat="1" ht="10.199999999999999">
      <c r="B235" s="227"/>
      <c r="C235" s="228"/>
      <c r="D235" s="200" t="s">
        <v>147</v>
      </c>
      <c r="E235" s="229" t="s">
        <v>1</v>
      </c>
      <c r="F235" s="230" t="s">
        <v>150</v>
      </c>
      <c r="G235" s="228"/>
      <c r="H235" s="231">
        <v>8.4</v>
      </c>
      <c r="I235" s="232"/>
      <c r="J235" s="228"/>
      <c r="K235" s="228"/>
      <c r="L235" s="233"/>
      <c r="M235" s="234"/>
      <c r="N235" s="235"/>
      <c r="O235" s="235"/>
      <c r="P235" s="235"/>
      <c r="Q235" s="235"/>
      <c r="R235" s="235"/>
      <c r="S235" s="235"/>
      <c r="T235" s="236"/>
      <c r="AT235" s="237" t="s">
        <v>147</v>
      </c>
      <c r="AU235" s="237" t="s">
        <v>83</v>
      </c>
      <c r="AV235" s="15" t="s">
        <v>129</v>
      </c>
      <c r="AW235" s="15" t="s">
        <v>30</v>
      </c>
      <c r="AX235" s="15" t="s">
        <v>81</v>
      </c>
      <c r="AY235" s="237" t="s">
        <v>122</v>
      </c>
    </row>
    <row r="236" spans="1:65" s="12" customFormat="1" ht="22.8" customHeight="1">
      <c r="B236" s="171"/>
      <c r="C236" s="172"/>
      <c r="D236" s="173" t="s">
        <v>72</v>
      </c>
      <c r="E236" s="185" t="s">
        <v>159</v>
      </c>
      <c r="F236" s="185" t="s">
        <v>387</v>
      </c>
      <c r="G236" s="172"/>
      <c r="H236" s="172"/>
      <c r="I236" s="175"/>
      <c r="J236" s="186">
        <f>BK236</f>
        <v>0</v>
      </c>
      <c r="K236" s="172"/>
      <c r="L236" s="177"/>
      <c r="M236" s="178"/>
      <c r="N236" s="179"/>
      <c r="O236" s="179"/>
      <c r="P236" s="180">
        <f>SUM(P237:P241)</f>
        <v>0</v>
      </c>
      <c r="Q236" s="179"/>
      <c r="R236" s="180">
        <f>SUM(R237:R241)</f>
        <v>6.2160000000000002E-3</v>
      </c>
      <c r="S236" s="179"/>
      <c r="T236" s="181">
        <f>SUM(T237:T241)</f>
        <v>0</v>
      </c>
      <c r="AR236" s="182" t="s">
        <v>81</v>
      </c>
      <c r="AT236" s="183" t="s">
        <v>72</v>
      </c>
      <c r="AU236" s="183" t="s">
        <v>81</v>
      </c>
      <c r="AY236" s="182" t="s">
        <v>122</v>
      </c>
      <c r="BK236" s="184">
        <f>SUM(BK237:BK241)</f>
        <v>0</v>
      </c>
    </row>
    <row r="237" spans="1:65" s="2" customFormat="1" ht="24.15" customHeight="1">
      <c r="A237" s="35"/>
      <c r="B237" s="36"/>
      <c r="C237" s="187" t="s">
        <v>388</v>
      </c>
      <c r="D237" s="187" t="s">
        <v>124</v>
      </c>
      <c r="E237" s="188" t="s">
        <v>389</v>
      </c>
      <c r="F237" s="189" t="s">
        <v>390</v>
      </c>
      <c r="G237" s="190" t="s">
        <v>191</v>
      </c>
      <c r="H237" s="191">
        <v>4.2</v>
      </c>
      <c r="I237" s="192"/>
      <c r="J237" s="193">
        <f>ROUND(I237*H237,2)</f>
        <v>0</v>
      </c>
      <c r="K237" s="189" t="s">
        <v>1</v>
      </c>
      <c r="L237" s="40"/>
      <c r="M237" s="194" t="s">
        <v>1</v>
      </c>
      <c r="N237" s="195" t="s">
        <v>38</v>
      </c>
      <c r="O237" s="72"/>
      <c r="P237" s="196">
        <f>O237*H237</f>
        <v>0</v>
      </c>
      <c r="Q237" s="196">
        <v>1.48E-3</v>
      </c>
      <c r="R237" s="196">
        <f>Q237*H237</f>
        <v>6.2160000000000002E-3</v>
      </c>
      <c r="S237" s="196">
        <v>0</v>
      </c>
      <c r="T237" s="19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98" t="s">
        <v>129</v>
      </c>
      <c r="AT237" s="198" t="s">
        <v>124</v>
      </c>
      <c r="AU237" s="198" t="s">
        <v>83</v>
      </c>
      <c r="AY237" s="18" t="s">
        <v>122</v>
      </c>
      <c r="BE237" s="199">
        <f>IF(N237="základní",J237,0)</f>
        <v>0</v>
      </c>
      <c r="BF237" s="199">
        <f>IF(N237="snížená",J237,0)</f>
        <v>0</v>
      </c>
      <c r="BG237" s="199">
        <f>IF(N237="zákl. přenesená",J237,0)</f>
        <v>0</v>
      </c>
      <c r="BH237" s="199">
        <f>IF(N237="sníž. přenesená",J237,0)</f>
        <v>0</v>
      </c>
      <c r="BI237" s="199">
        <f>IF(N237="nulová",J237,0)</f>
        <v>0</v>
      </c>
      <c r="BJ237" s="18" t="s">
        <v>81</v>
      </c>
      <c r="BK237" s="199">
        <f>ROUND(I237*H237,2)</f>
        <v>0</v>
      </c>
      <c r="BL237" s="18" t="s">
        <v>129</v>
      </c>
      <c r="BM237" s="198" t="s">
        <v>391</v>
      </c>
    </row>
    <row r="238" spans="1:65" s="2" customFormat="1" ht="19.2">
      <c r="A238" s="35"/>
      <c r="B238" s="36"/>
      <c r="C238" s="37"/>
      <c r="D238" s="200" t="s">
        <v>131</v>
      </c>
      <c r="E238" s="37"/>
      <c r="F238" s="201" t="s">
        <v>390</v>
      </c>
      <c r="G238" s="37"/>
      <c r="H238" s="37"/>
      <c r="I238" s="202"/>
      <c r="J238" s="37"/>
      <c r="K238" s="37"/>
      <c r="L238" s="40"/>
      <c r="M238" s="203"/>
      <c r="N238" s="204"/>
      <c r="O238" s="72"/>
      <c r="P238" s="72"/>
      <c r="Q238" s="72"/>
      <c r="R238" s="72"/>
      <c r="S238" s="72"/>
      <c r="T238" s="73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131</v>
      </c>
      <c r="AU238" s="18" t="s">
        <v>83</v>
      </c>
    </row>
    <row r="239" spans="1:65" s="13" customFormat="1" ht="10.199999999999999">
      <c r="B239" s="205"/>
      <c r="C239" s="206"/>
      <c r="D239" s="200" t="s">
        <v>147</v>
      </c>
      <c r="E239" s="207" t="s">
        <v>1</v>
      </c>
      <c r="F239" s="208" t="s">
        <v>392</v>
      </c>
      <c r="G239" s="206"/>
      <c r="H239" s="209">
        <v>4.2</v>
      </c>
      <c r="I239" s="210"/>
      <c r="J239" s="206"/>
      <c r="K239" s="206"/>
      <c r="L239" s="211"/>
      <c r="M239" s="212"/>
      <c r="N239" s="213"/>
      <c r="O239" s="213"/>
      <c r="P239" s="213"/>
      <c r="Q239" s="213"/>
      <c r="R239" s="213"/>
      <c r="S239" s="213"/>
      <c r="T239" s="214"/>
      <c r="AT239" s="215" t="s">
        <v>147</v>
      </c>
      <c r="AU239" s="215" t="s">
        <v>83</v>
      </c>
      <c r="AV239" s="13" t="s">
        <v>83</v>
      </c>
      <c r="AW239" s="13" t="s">
        <v>30</v>
      </c>
      <c r="AX239" s="13" t="s">
        <v>73</v>
      </c>
      <c r="AY239" s="215" t="s">
        <v>122</v>
      </c>
    </row>
    <row r="240" spans="1:65" s="14" customFormat="1" ht="10.199999999999999">
      <c r="B240" s="216"/>
      <c r="C240" s="217"/>
      <c r="D240" s="200" t="s">
        <v>147</v>
      </c>
      <c r="E240" s="218" t="s">
        <v>1</v>
      </c>
      <c r="F240" s="219" t="s">
        <v>393</v>
      </c>
      <c r="G240" s="217"/>
      <c r="H240" s="220">
        <v>4.2</v>
      </c>
      <c r="I240" s="221"/>
      <c r="J240" s="217"/>
      <c r="K240" s="217"/>
      <c r="L240" s="222"/>
      <c r="M240" s="223"/>
      <c r="N240" s="224"/>
      <c r="O240" s="224"/>
      <c r="P240" s="224"/>
      <c r="Q240" s="224"/>
      <c r="R240" s="224"/>
      <c r="S240" s="224"/>
      <c r="T240" s="225"/>
      <c r="AT240" s="226" t="s">
        <v>147</v>
      </c>
      <c r="AU240" s="226" t="s">
        <v>83</v>
      </c>
      <c r="AV240" s="14" t="s">
        <v>137</v>
      </c>
      <c r="AW240" s="14" t="s">
        <v>30</v>
      </c>
      <c r="AX240" s="14" t="s">
        <v>73</v>
      </c>
      <c r="AY240" s="226" t="s">
        <v>122</v>
      </c>
    </row>
    <row r="241" spans="1:65" s="15" customFormat="1" ht="10.199999999999999">
      <c r="B241" s="227"/>
      <c r="C241" s="228"/>
      <c r="D241" s="200" t="s">
        <v>147</v>
      </c>
      <c r="E241" s="229" t="s">
        <v>1</v>
      </c>
      <c r="F241" s="230" t="s">
        <v>150</v>
      </c>
      <c r="G241" s="228"/>
      <c r="H241" s="231">
        <v>4.2</v>
      </c>
      <c r="I241" s="232"/>
      <c r="J241" s="228"/>
      <c r="K241" s="228"/>
      <c r="L241" s="233"/>
      <c r="M241" s="234"/>
      <c r="N241" s="235"/>
      <c r="O241" s="235"/>
      <c r="P241" s="235"/>
      <c r="Q241" s="235"/>
      <c r="R241" s="235"/>
      <c r="S241" s="235"/>
      <c r="T241" s="236"/>
      <c r="AT241" s="237" t="s">
        <v>147</v>
      </c>
      <c r="AU241" s="237" t="s">
        <v>83</v>
      </c>
      <c r="AV241" s="15" t="s">
        <v>129</v>
      </c>
      <c r="AW241" s="15" t="s">
        <v>30</v>
      </c>
      <c r="AX241" s="15" t="s">
        <v>81</v>
      </c>
      <c r="AY241" s="237" t="s">
        <v>122</v>
      </c>
    </row>
    <row r="242" spans="1:65" s="12" customFormat="1" ht="22.8" customHeight="1">
      <c r="B242" s="171"/>
      <c r="C242" s="172"/>
      <c r="D242" s="173" t="s">
        <v>72</v>
      </c>
      <c r="E242" s="185" t="s">
        <v>181</v>
      </c>
      <c r="F242" s="185" t="s">
        <v>252</v>
      </c>
      <c r="G242" s="172"/>
      <c r="H242" s="172"/>
      <c r="I242" s="175"/>
      <c r="J242" s="186">
        <f>BK242</f>
        <v>0</v>
      </c>
      <c r="K242" s="172"/>
      <c r="L242" s="177"/>
      <c r="M242" s="178"/>
      <c r="N242" s="179"/>
      <c r="O242" s="179"/>
      <c r="P242" s="180">
        <f>P243+SUM(P244:P250)</f>
        <v>0</v>
      </c>
      <c r="Q242" s="179"/>
      <c r="R242" s="180">
        <f>R243+SUM(R244:R250)</f>
        <v>4.2149800000000001E-2</v>
      </c>
      <c r="S242" s="179"/>
      <c r="T242" s="181">
        <f>T243+SUM(T244:T250)</f>
        <v>0</v>
      </c>
      <c r="AR242" s="182" t="s">
        <v>81</v>
      </c>
      <c r="AT242" s="183" t="s">
        <v>72</v>
      </c>
      <c r="AU242" s="183" t="s">
        <v>81</v>
      </c>
      <c r="AY242" s="182" t="s">
        <v>122</v>
      </c>
      <c r="BK242" s="184">
        <f>BK243+SUM(BK244:BK250)</f>
        <v>0</v>
      </c>
    </row>
    <row r="243" spans="1:65" s="2" customFormat="1" ht="24.15" customHeight="1">
      <c r="A243" s="35"/>
      <c r="B243" s="36"/>
      <c r="C243" s="187" t="s">
        <v>394</v>
      </c>
      <c r="D243" s="187" t="s">
        <v>124</v>
      </c>
      <c r="E243" s="188" t="s">
        <v>395</v>
      </c>
      <c r="F243" s="189" t="s">
        <v>396</v>
      </c>
      <c r="G243" s="190" t="s">
        <v>144</v>
      </c>
      <c r="H243" s="191">
        <v>25.3</v>
      </c>
      <c r="I243" s="192"/>
      <c r="J243" s="193">
        <f>ROUND(I243*H243,2)</f>
        <v>0</v>
      </c>
      <c r="K243" s="189" t="s">
        <v>128</v>
      </c>
      <c r="L243" s="40"/>
      <c r="M243" s="194" t="s">
        <v>1</v>
      </c>
      <c r="N243" s="195" t="s">
        <v>38</v>
      </c>
      <c r="O243" s="72"/>
      <c r="P243" s="196">
        <f>O243*H243</f>
        <v>0</v>
      </c>
      <c r="Q243" s="196">
        <v>1.6659999999999999E-3</v>
      </c>
      <c r="R243" s="196">
        <f>Q243*H243</f>
        <v>4.2149800000000001E-2</v>
      </c>
      <c r="S243" s="196">
        <v>0</v>
      </c>
      <c r="T243" s="19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98" t="s">
        <v>129</v>
      </c>
      <c r="AT243" s="198" t="s">
        <v>124</v>
      </c>
      <c r="AU243" s="198" t="s">
        <v>83</v>
      </c>
      <c r="AY243" s="18" t="s">
        <v>122</v>
      </c>
      <c r="BE243" s="199">
        <f>IF(N243="základní",J243,0)</f>
        <v>0</v>
      </c>
      <c r="BF243" s="199">
        <f>IF(N243="snížená",J243,0)</f>
        <v>0</v>
      </c>
      <c r="BG243" s="199">
        <f>IF(N243="zákl. přenesená",J243,0)</f>
        <v>0</v>
      </c>
      <c r="BH243" s="199">
        <f>IF(N243="sníž. přenesená",J243,0)</f>
        <v>0</v>
      </c>
      <c r="BI243" s="199">
        <f>IF(N243="nulová",J243,0)</f>
        <v>0</v>
      </c>
      <c r="BJ243" s="18" t="s">
        <v>81</v>
      </c>
      <c r="BK243" s="199">
        <f>ROUND(I243*H243,2)</f>
        <v>0</v>
      </c>
      <c r="BL243" s="18" t="s">
        <v>129</v>
      </c>
      <c r="BM243" s="198" t="s">
        <v>397</v>
      </c>
    </row>
    <row r="244" spans="1:65" s="2" customFormat="1" ht="19.2">
      <c r="A244" s="35"/>
      <c r="B244" s="36"/>
      <c r="C244" s="37"/>
      <c r="D244" s="200" t="s">
        <v>131</v>
      </c>
      <c r="E244" s="37"/>
      <c r="F244" s="201" t="s">
        <v>398</v>
      </c>
      <c r="G244" s="37"/>
      <c r="H244" s="37"/>
      <c r="I244" s="202"/>
      <c r="J244" s="37"/>
      <c r="K244" s="37"/>
      <c r="L244" s="40"/>
      <c r="M244" s="203"/>
      <c r="N244" s="204"/>
      <c r="O244" s="72"/>
      <c r="P244" s="72"/>
      <c r="Q244" s="72"/>
      <c r="R244" s="72"/>
      <c r="S244" s="72"/>
      <c r="T244" s="73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131</v>
      </c>
      <c r="AU244" s="18" t="s">
        <v>83</v>
      </c>
    </row>
    <row r="245" spans="1:65" s="13" customFormat="1" ht="10.199999999999999">
      <c r="B245" s="205"/>
      <c r="C245" s="206"/>
      <c r="D245" s="200" t="s">
        <v>147</v>
      </c>
      <c r="E245" s="207" t="s">
        <v>1</v>
      </c>
      <c r="F245" s="208" t="s">
        <v>399</v>
      </c>
      <c r="G245" s="206"/>
      <c r="H245" s="209">
        <v>22.2</v>
      </c>
      <c r="I245" s="210"/>
      <c r="J245" s="206"/>
      <c r="K245" s="206"/>
      <c r="L245" s="211"/>
      <c r="M245" s="212"/>
      <c r="N245" s="213"/>
      <c r="O245" s="213"/>
      <c r="P245" s="213"/>
      <c r="Q245" s="213"/>
      <c r="R245" s="213"/>
      <c r="S245" s="213"/>
      <c r="T245" s="214"/>
      <c r="AT245" s="215" t="s">
        <v>147</v>
      </c>
      <c r="AU245" s="215" t="s">
        <v>83</v>
      </c>
      <c r="AV245" s="13" t="s">
        <v>83</v>
      </c>
      <c r="AW245" s="13" t="s">
        <v>30</v>
      </c>
      <c r="AX245" s="13" t="s">
        <v>73</v>
      </c>
      <c r="AY245" s="215" t="s">
        <v>122</v>
      </c>
    </row>
    <row r="246" spans="1:65" s="14" customFormat="1" ht="10.199999999999999">
      <c r="B246" s="216"/>
      <c r="C246" s="217"/>
      <c r="D246" s="200" t="s">
        <v>147</v>
      </c>
      <c r="E246" s="218" t="s">
        <v>1</v>
      </c>
      <c r="F246" s="219" t="s">
        <v>400</v>
      </c>
      <c r="G246" s="217"/>
      <c r="H246" s="220">
        <v>22.2</v>
      </c>
      <c r="I246" s="221"/>
      <c r="J246" s="217"/>
      <c r="K246" s="217"/>
      <c r="L246" s="222"/>
      <c r="M246" s="223"/>
      <c r="N246" s="224"/>
      <c r="O246" s="224"/>
      <c r="P246" s="224"/>
      <c r="Q246" s="224"/>
      <c r="R246" s="224"/>
      <c r="S246" s="224"/>
      <c r="T246" s="225"/>
      <c r="AT246" s="226" t="s">
        <v>147</v>
      </c>
      <c r="AU246" s="226" t="s">
        <v>83</v>
      </c>
      <c r="AV246" s="14" t="s">
        <v>137</v>
      </c>
      <c r="AW246" s="14" t="s">
        <v>30</v>
      </c>
      <c r="AX246" s="14" t="s">
        <v>73</v>
      </c>
      <c r="AY246" s="226" t="s">
        <v>122</v>
      </c>
    </row>
    <row r="247" spans="1:65" s="13" customFormat="1" ht="10.199999999999999">
      <c r="B247" s="205"/>
      <c r="C247" s="206"/>
      <c r="D247" s="200" t="s">
        <v>147</v>
      </c>
      <c r="E247" s="207" t="s">
        <v>1</v>
      </c>
      <c r="F247" s="208" t="s">
        <v>401</v>
      </c>
      <c r="G247" s="206"/>
      <c r="H247" s="209">
        <v>3.1</v>
      </c>
      <c r="I247" s="210"/>
      <c r="J247" s="206"/>
      <c r="K247" s="206"/>
      <c r="L247" s="211"/>
      <c r="M247" s="212"/>
      <c r="N247" s="213"/>
      <c r="O247" s="213"/>
      <c r="P247" s="213"/>
      <c r="Q247" s="213"/>
      <c r="R247" s="213"/>
      <c r="S247" s="213"/>
      <c r="T247" s="214"/>
      <c r="AT247" s="215" t="s">
        <v>147</v>
      </c>
      <c r="AU247" s="215" t="s">
        <v>83</v>
      </c>
      <c r="AV247" s="13" t="s">
        <v>83</v>
      </c>
      <c r="AW247" s="13" t="s">
        <v>30</v>
      </c>
      <c r="AX247" s="13" t="s">
        <v>73</v>
      </c>
      <c r="AY247" s="215" t="s">
        <v>122</v>
      </c>
    </row>
    <row r="248" spans="1:65" s="14" customFormat="1" ht="10.199999999999999">
      <c r="B248" s="216"/>
      <c r="C248" s="217"/>
      <c r="D248" s="200" t="s">
        <v>147</v>
      </c>
      <c r="E248" s="218" t="s">
        <v>1</v>
      </c>
      <c r="F248" s="219" t="s">
        <v>402</v>
      </c>
      <c r="G248" s="217"/>
      <c r="H248" s="220">
        <v>3.1</v>
      </c>
      <c r="I248" s="221"/>
      <c r="J248" s="217"/>
      <c r="K248" s="217"/>
      <c r="L248" s="222"/>
      <c r="M248" s="223"/>
      <c r="N248" s="224"/>
      <c r="O248" s="224"/>
      <c r="P248" s="224"/>
      <c r="Q248" s="224"/>
      <c r="R248" s="224"/>
      <c r="S248" s="224"/>
      <c r="T248" s="225"/>
      <c r="AT248" s="226" t="s">
        <v>147</v>
      </c>
      <c r="AU248" s="226" t="s">
        <v>83</v>
      </c>
      <c r="AV248" s="14" t="s">
        <v>137</v>
      </c>
      <c r="AW248" s="14" t="s">
        <v>30</v>
      </c>
      <c r="AX248" s="14" t="s">
        <v>73</v>
      </c>
      <c r="AY248" s="226" t="s">
        <v>122</v>
      </c>
    </row>
    <row r="249" spans="1:65" s="15" customFormat="1" ht="10.199999999999999">
      <c r="B249" s="227"/>
      <c r="C249" s="228"/>
      <c r="D249" s="200" t="s">
        <v>147</v>
      </c>
      <c r="E249" s="229" t="s">
        <v>1</v>
      </c>
      <c r="F249" s="230" t="s">
        <v>150</v>
      </c>
      <c r="G249" s="228"/>
      <c r="H249" s="231">
        <v>25.3</v>
      </c>
      <c r="I249" s="232"/>
      <c r="J249" s="228"/>
      <c r="K249" s="228"/>
      <c r="L249" s="233"/>
      <c r="M249" s="234"/>
      <c r="N249" s="235"/>
      <c r="O249" s="235"/>
      <c r="P249" s="235"/>
      <c r="Q249" s="235"/>
      <c r="R249" s="235"/>
      <c r="S249" s="235"/>
      <c r="T249" s="236"/>
      <c r="AT249" s="237" t="s">
        <v>147</v>
      </c>
      <c r="AU249" s="237" t="s">
        <v>83</v>
      </c>
      <c r="AV249" s="15" t="s">
        <v>129</v>
      </c>
      <c r="AW249" s="15" t="s">
        <v>30</v>
      </c>
      <c r="AX249" s="15" t="s">
        <v>81</v>
      </c>
      <c r="AY249" s="237" t="s">
        <v>122</v>
      </c>
    </row>
    <row r="250" spans="1:65" s="12" customFormat="1" ht="20.85" customHeight="1">
      <c r="B250" s="171"/>
      <c r="C250" s="172"/>
      <c r="D250" s="173" t="s">
        <v>72</v>
      </c>
      <c r="E250" s="185" t="s">
        <v>253</v>
      </c>
      <c r="F250" s="185" t="s">
        <v>254</v>
      </c>
      <c r="G250" s="172"/>
      <c r="H250" s="172"/>
      <c r="I250" s="175"/>
      <c r="J250" s="186">
        <f>BK250</f>
        <v>0</v>
      </c>
      <c r="K250" s="172"/>
      <c r="L250" s="177"/>
      <c r="M250" s="178"/>
      <c r="N250" s="179"/>
      <c r="O250" s="179"/>
      <c r="P250" s="180">
        <f>SUM(P251:P262)</f>
        <v>0</v>
      </c>
      <c r="Q250" s="179"/>
      <c r="R250" s="180">
        <f>SUM(R251:R262)</f>
        <v>0</v>
      </c>
      <c r="S250" s="179"/>
      <c r="T250" s="181">
        <f>SUM(T251:T262)</f>
        <v>0</v>
      </c>
      <c r="AR250" s="182" t="s">
        <v>81</v>
      </c>
      <c r="AT250" s="183" t="s">
        <v>72</v>
      </c>
      <c r="AU250" s="183" t="s">
        <v>83</v>
      </c>
      <c r="AY250" s="182" t="s">
        <v>122</v>
      </c>
      <c r="BK250" s="184">
        <f>SUM(BK251:BK262)</f>
        <v>0</v>
      </c>
    </row>
    <row r="251" spans="1:65" s="2" customFormat="1" ht="33" customHeight="1">
      <c r="A251" s="35"/>
      <c r="B251" s="36"/>
      <c r="C251" s="187" t="s">
        <v>403</v>
      </c>
      <c r="D251" s="187" t="s">
        <v>124</v>
      </c>
      <c r="E251" s="188" t="s">
        <v>404</v>
      </c>
      <c r="F251" s="189" t="s">
        <v>405</v>
      </c>
      <c r="G251" s="190" t="s">
        <v>406</v>
      </c>
      <c r="H251" s="191">
        <v>1</v>
      </c>
      <c r="I251" s="192"/>
      <c r="J251" s="193">
        <f>ROUND(I251*H251,2)</f>
        <v>0</v>
      </c>
      <c r="K251" s="189" t="s">
        <v>1</v>
      </c>
      <c r="L251" s="40"/>
      <c r="M251" s="194" t="s">
        <v>1</v>
      </c>
      <c r="N251" s="195" t="s">
        <v>38</v>
      </c>
      <c r="O251" s="72"/>
      <c r="P251" s="196">
        <f>O251*H251</f>
        <v>0</v>
      </c>
      <c r="Q251" s="196">
        <v>0</v>
      </c>
      <c r="R251" s="196">
        <f>Q251*H251</f>
        <v>0</v>
      </c>
      <c r="S251" s="196">
        <v>0</v>
      </c>
      <c r="T251" s="19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98" t="s">
        <v>129</v>
      </c>
      <c r="AT251" s="198" t="s">
        <v>124</v>
      </c>
      <c r="AU251" s="198" t="s">
        <v>137</v>
      </c>
      <c r="AY251" s="18" t="s">
        <v>122</v>
      </c>
      <c r="BE251" s="199">
        <f>IF(N251="základní",J251,0)</f>
        <v>0</v>
      </c>
      <c r="BF251" s="199">
        <f>IF(N251="snížená",J251,0)</f>
        <v>0</v>
      </c>
      <c r="BG251" s="199">
        <f>IF(N251="zákl. přenesená",J251,0)</f>
        <v>0</v>
      </c>
      <c r="BH251" s="199">
        <f>IF(N251="sníž. přenesená",J251,0)</f>
        <v>0</v>
      </c>
      <c r="BI251" s="199">
        <f>IF(N251="nulová",J251,0)</f>
        <v>0</v>
      </c>
      <c r="BJ251" s="18" t="s">
        <v>81</v>
      </c>
      <c r="BK251" s="199">
        <f>ROUND(I251*H251,2)</f>
        <v>0</v>
      </c>
      <c r="BL251" s="18" t="s">
        <v>129</v>
      </c>
      <c r="BM251" s="198" t="s">
        <v>407</v>
      </c>
    </row>
    <row r="252" spans="1:65" s="2" customFormat="1" ht="19.2">
      <c r="A252" s="35"/>
      <c r="B252" s="36"/>
      <c r="C252" s="37"/>
      <c r="D252" s="200" t="s">
        <v>131</v>
      </c>
      <c r="E252" s="37"/>
      <c r="F252" s="201" t="s">
        <v>408</v>
      </c>
      <c r="G252" s="37"/>
      <c r="H252" s="37"/>
      <c r="I252" s="202"/>
      <c r="J252" s="37"/>
      <c r="K252" s="37"/>
      <c r="L252" s="40"/>
      <c r="M252" s="203"/>
      <c r="N252" s="204"/>
      <c r="O252" s="72"/>
      <c r="P252" s="72"/>
      <c r="Q252" s="72"/>
      <c r="R252" s="72"/>
      <c r="S252" s="72"/>
      <c r="T252" s="73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131</v>
      </c>
      <c r="AU252" s="18" t="s">
        <v>137</v>
      </c>
    </row>
    <row r="253" spans="1:65" s="13" customFormat="1" ht="10.199999999999999">
      <c r="B253" s="205"/>
      <c r="C253" s="206"/>
      <c r="D253" s="200" t="s">
        <v>147</v>
      </c>
      <c r="E253" s="207" t="s">
        <v>1</v>
      </c>
      <c r="F253" s="208" t="s">
        <v>81</v>
      </c>
      <c r="G253" s="206"/>
      <c r="H253" s="209">
        <v>1</v>
      </c>
      <c r="I253" s="210"/>
      <c r="J253" s="206"/>
      <c r="K253" s="206"/>
      <c r="L253" s="211"/>
      <c r="M253" s="212"/>
      <c r="N253" s="213"/>
      <c r="O253" s="213"/>
      <c r="P253" s="213"/>
      <c r="Q253" s="213"/>
      <c r="R253" s="213"/>
      <c r="S253" s="213"/>
      <c r="T253" s="214"/>
      <c r="AT253" s="215" t="s">
        <v>147</v>
      </c>
      <c r="AU253" s="215" t="s">
        <v>137</v>
      </c>
      <c r="AV253" s="13" t="s">
        <v>83</v>
      </c>
      <c r="AW253" s="13" t="s">
        <v>30</v>
      </c>
      <c r="AX253" s="13" t="s">
        <v>73</v>
      </c>
      <c r="AY253" s="215" t="s">
        <v>122</v>
      </c>
    </row>
    <row r="254" spans="1:65" s="15" customFormat="1" ht="10.199999999999999">
      <c r="B254" s="227"/>
      <c r="C254" s="228"/>
      <c r="D254" s="200" t="s">
        <v>147</v>
      </c>
      <c r="E254" s="229" t="s">
        <v>1</v>
      </c>
      <c r="F254" s="230" t="s">
        <v>150</v>
      </c>
      <c r="G254" s="228"/>
      <c r="H254" s="231">
        <v>1</v>
      </c>
      <c r="I254" s="232"/>
      <c r="J254" s="228"/>
      <c r="K254" s="228"/>
      <c r="L254" s="233"/>
      <c r="M254" s="234"/>
      <c r="N254" s="235"/>
      <c r="O254" s="235"/>
      <c r="P254" s="235"/>
      <c r="Q254" s="235"/>
      <c r="R254" s="235"/>
      <c r="S254" s="235"/>
      <c r="T254" s="236"/>
      <c r="AT254" s="237" t="s">
        <v>147</v>
      </c>
      <c r="AU254" s="237" t="s">
        <v>137</v>
      </c>
      <c r="AV254" s="15" t="s">
        <v>129</v>
      </c>
      <c r="AW254" s="15" t="s">
        <v>30</v>
      </c>
      <c r="AX254" s="15" t="s">
        <v>81</v>
      </c>
      <c r="AY254" s="237" t="s">
        <v>122</v>
      </c>
    </row>
    <row r="255" spans="1:65" s="2" customFormat="1" ht="16.5" customHeight="1">
      <c r="A255" s="35"/>
      <c r="B255" s="36"/>
      <c r="C255" s="187" t="s">
        <v>409</v>
      </c>
      <c r="D255" s="187" t="s">
        <v>124</v>
      </c>
      <c r="E255" s="188" t="s">
        <v>256</v>
      </c>
      <c r="F255" s="189" t="s">
        <v>410</v>
      </c>
      <c r="G255" s="190" t="s">
        <v>212</v>
      </c>
      <c r="H255" s="191">
        <v>1</v>
      </c>
      <c r="I255" s="192"/>
      <c r="J255" s="193">
        <f>ROUND(I255*H255,2)</f>
        <v>0</v>
      </c>
      <c r="K255" s="189" t="s">
        <v>1</v>
      </c>
      <c r="L255" s="40"/>
      <c r="M255" s="194" t="s">
        <v>1</v>
      </c>
      <c r="N255" s="195" t="s">
        <v>38</v>
      </c>
      <c r="O255" s="72"/>
      <c r="P255" s="196">
        <f>O255*H255</f>
        <v>0</v>
      </c>
      <c r="Q255" s="196">
        <v>0</v>
      </c>
      <c r="R255" s="196">
        <f>Q255*H255</f>
        <v>0</v>
      </c>
      <c r="S255" s="196">
        <v>0</v>
      </c>
      <c r="T255" s="19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98" t="s">
        <v>129</v>
      </c>
      <c r="AT255" s="198" t="s">
        <v>124</v>
      </c>
      <c r="AU255" s="198" t="s">
        <v>137</v>
      </c>
      <c r="AY255" s="18" t="s">
        <v>122</v>
      </c>
      <c r="BE255" s="199">
        <f>IF(N255="základní",J255,0)</f>
        <v>0</v>
      </c>
      <c r="BF255" s="199">
        <f>IF(N255="snížená",J255,0)</f>
        <v>0</v>
      </c>
      <c r="BG255" s="199">
        <f>IF(N255="zákl. přenesená",J255,0)</f>
        <v>0</v>
      </c>
      <c r="BH255" s="199">
        <f>IF(N255="sníž. přenesená",J255,0)</f>
        <v>0</v>
      </c>
      <c r="BI255" s="199">
        <f>IF(N255="nulová",J255,0)</f>
        <v>0</v>
      </c>
      <c r="BJ255" s="18" t="s">
        <v>81</v>
      </c>
      <c r="BK255" s="199">
        <f>ROUND(I255*H255,2)</f>
        <v>0</v>
      </c>
      <c r="BL255" s="18" t="s">
        <v>129</v>
      </c>
      <c r="BM255" s="198" t="s">
        <v>411</v>
      </c>
    </row>
    <row r="256" spans="1:65" s="2" customFormat="1" ht="38.4">
      <c r="A256" s="35"/>
      <c r="B256" s="36"/>
      <c r="C256" s="37"/>
      <c r="D256" s="200" t="s">
        <v>131</v>
      </c>
      <c r="E256" s="37"/>
      <c r="F256" s="201" t="s">
        <v>412</v>
      </c>
      <c r="G256" s="37"/>
      <c r="H256" s="37"/>
      <c r="I256" s="202"/>
      <c r="J256" s="37"/>
      <c r="K256" s="37"/>
      <c r="L256" s="40"/>
      <c r="M256" s="203"/>
      <c r="N256" s="204"/>
      <c r="O256" s="72"/>
      <c r="P256" s="72"/>
      <c r="Q256" s="72"/>
      <c r="R256" s="72"/>
      <c r="S256" s="72"/>
      <c r="T256" s="73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131</v>
      </c>
      <c r="AU256" s="18" t="s">
        <v>137</v>
      </c>
    </row>
    <row r="257" spans="1:65" s="13" customFormat="1" ht="10.199999999999999">
      <c r="B257" s="205"/>
      <c r="C257" s="206"/>
      <c r="D257" s="200" t="s">
        <v>147</v>
      </c>
      <c r="E257" s="207" t="s">
        <v>1</v>
      </c>
      <c r="F257" s="208" t="s">
        <v>81</v>
      </c>
      <c r="G257" s="206"/>
      <c r="H257" s="209">
        <v>1</v>
      </c>
      <c r="I257" s="210"/>
      <c r="J257" s="206"/>
      <c r="K257" s="206"/>
      <c r="L257" s="211"/>
      <c r="M257" s="212"/>
      <c r="N257" s="213"/>
      <c r="O257" s="213"/>
      <c r="P257" s="213"/>
      <c r="Q257" s="213"/>
      <c r="R257" s="213"/>
      <c r="S257" s="213"/>
      <c r="T257" s="214"/>
      <c r="AT257" s="215" t="s">
        <v>147</v>
      </c>
      <c r="AU257" s="215" t="s">
        <v>137</v>
      </c>
      <c r="AV257" s="13" t="s">
        <v>83</v>
      </c>
      <c r="AW257" s="13" t="s">
        <v>30</v>
      </c>
      <c r="AX257" s="13" t="s">
        <v>73</v>
      </c>
      <c r="AY257" s="215" t="s">
        <v>122</v>
      </c>
    </row>
    <row r="258" spans="1:65" s="15" customFormat="1" ht="10.199999999999999">
      <c r="B258" s="227"/>
      <c r="C258" s="228"/>
      <c r="D258" s="200" t="s">
        <v>147</v>
      </c>
      <c r="E258" s="229" t="s">
        <v>1</v>
      </c>
      <c r="F258" s="230" t="s">
        <v>150</v>
      </c>
      <c r="G258" s="228"/>
      <c r="H258" s="231">
        <v>1</v>
      </c>
      <c r="I258" s="232"/>
      <c r="J258" s="228"/>
      <c r="K258" s="228"/>
      <c r="L258" s="233"/>
      <c r="M258" s="234"/>
      <c r="N258" s="235"/>
      <c r="O258" s="235"/>
      <c r="P258" s="235"/>
      <c r="Q258" s="235"/>
      <c r="R258" s="235"/>
      <c r="S258" s="235"/>
      <c r="T258" s="236"/>
      <c r="AT258" s="237" t="s">
        <v>147</v>
      </c>
      <c r="AU258" s="237" t="s">
        <v>137</v>
      </c>
      <c r="AV258" s="15" t="s">
        <v>129</v>
      </c>
      <c r="AW258" s="15" t="s">
        <v>30</v>
      </c>
      <c r="AX258" s="15" t="s">
        <v>81</v>
      </c>
      <c r="AY258" s="237" t="s">
        <v>122</v>
      </c>
    </row>
    <row r="259" spans="1:65" s="2" customFormat="1" ht="16.5" customHeight="1">
      <c r="A259" s="35"/>
      <c r="B259" s="36"/>
      <c r="C259" s="187" t="s">
        <v>413</v>
      </c>
      <c r="D259" s="187" t="s">
        <v>124</v>
      </c>
      <c r="E259" s="188" t="s">
        <v>414</v>
      </c>
      <c r="F259" s="189" t="s">
        <v>415</v>
      </c>
      <c r="G259" s="190" t="s">
        <v>406</v>
      </c>
      <c r="H259" s="191">
        <v>1</v>
      </c>
      <c r="I259" s="192"/>
      <c r="J259" s="193">
        <f>ROUND(I259*H259,2)</f>
        <v>0</v>
      </c>
      <c r="K259" s="189" t="s">
        <v>1</v>
      </c>
      <c r="L259" s="40"/>
      <c r="M259" s="194" t="s">
        <v>1</v>
      </c>
      <c r="N259" s="195" t="s">
        <v>38</v>
      </c>
      <c r="O259" s="72"/>
      <c r="P259" s="196">
        <f>O259*H259</f>
        <v>0</v>
      </c>
      <c r="Q259" s="196">
        <v>0</v>
      </c>
      <c r="R259" s="196">
        <f>Q259*H259</f>
        <v>0</v>
      </c>
      <c r="S259" s="196">
        <v>0</v>
      </c>
      <c r="T259" s="19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98" t="s">
        <v>129</v>
      </c>
      <c r="AT259" s="198" t="s">
        <v>124</v>
      </c>
      <c r="AU259" s="198" t="s">
        <v>137</v>
      </c>
      <c r="AY259" s="18" t="s">
        <v>122</v>
      </c>
      <c r="BE259" s="199">
        <f>IF(N259="základní",J259,0)</f>
        <v>0</v>
      </c>
      <c r="BF259" s="199">
        <f>IF(N259="snížená",J259,0)</f>
        <v>0</v>
      </c>
      <c r="BG259" s="199">
        <f>IF(N259="zákl. přenesená",J259,0)</f>
        <v>0</v>
      </c>
      <c r="BH259" s="199">
        <f>IF(N259="sníž. přenesená",J259,0)</f>
        <v>0</v>
      </c>
      <c r="BI259" s="199">
        <f>IF(N259="nulová",J259,0)</f>
        <v>0</v>
      </c>
      <c r="BJ259" s="18" t="s">
        <v>81</v>
      </c>
      <c r="BK259" s="199">
        <f>ROUND(I259*H259,2)</f>
        <v>0</v>
      </c>
      <c r="BL259" s="18" t="s">
        <v>129</v>
      </c>
      <c r="BM259" s="198" t="s">
        <v>416</v>
      </c>
    </row>
    <row r="260" spans="1:65" s="2" customFormat="1" ht="409.6">
      <c r="A260" s="35"/>
      <c r="B260" s="36"/>
      <c r="C260" s="37"/>
      <c r="D260" s="200" t="s">
        <v>131</v>
      </c>
      <c r="E260" s="37"/>
      <c r="F260" s="252" t="s">
        <v>417</v>
      </c>
      <c r="G260" s="37"/>
      <c r="H260" s="37"/>
      <c r="I260" s="202"/>
      <c r="J260" s="37"/>
      <c r="K260" s="37"/>
      <c r="L260" s="40"/>
      <c r="M260" s="203"/>
      <c r="N260" s="204"/>
      <c r="O260" s="72"/>
      <c r="P260" s="72"/>
      <c r="Q260" s="72"/>
      <c r="R260" s="72"/>
      <c r="S260" s="72"/>
      <c r="T260" s="73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131</v>
      </c>
      <c r="AU260" s="18" t="s">
        <v>137</v>
      </c>
    </row>
    <row r="261" spans="1:65" s="13" customFormat="1" ht="10.199999999999999">
      <c r="B261" s="205"/>
      <c r="C261" s="206"/>
      <c r="D261" s="200" t="s">
        <v>147</v>
      </c>
      <c r="E261" s="207" t="s">
        <v>1</v>
      </c>
      <c r="F261" s="208" t="s">
        <v>81</v>
      </c>
      <c r="G261" s="206"/>
      <c r="H261" s="209">
        <v>1</v>
      </c>
      <c r="I261" s="210"/>
      <c r="J261" s="206"/>
      <c r="K261" s="206"/>
      <c r="L261" s="211"/>
      <c r="M261" s="212"/>
      <c r="N261" s="213"/>
      <c r="O261" s="213"/>
      <c r="P261" s="213"/>
      <c r="Q261" s="213"/>
      <c r="R261" s="213"/>
      <c r="S261" s="213"/>
      <c r="T261" s="214"/>
      <c r="AT261" s="215" t="s">
        <v>147</v>
      </c>
      <c r="AU261" s="215" t="s">
        <v>137</v>
      </c>
      <c r="AV261" s="13" t="s">
        <v>83</v>
      </c>
      <c r="AW261" s="13" t="s">
        <v>30</v>
      </c>
      <c r="AX261" s="13" t="s">
        <v>73</v>
      </c>
      <c r="AY261" s="215" t="s">
        <v>122</v>
      </c>
    </row>
    <row r="262" spans="1:65" s="15" customFormat="1" ht="10.199999999999999">
      <c r="B262" s="227"/>
      <c r="C262" s="228"/>
      <c r="D262" s="200" t="s">
        <v>147</v>
      </c>
      <c r="E262" s="229" t="s">
        <v>1</v>
      </c>
      <c r="F262" s="230" t="s">
        <v>150</v>
      </c>
      <c r="G262" s="228"/>
      <c r="H262" s="231">
        <v>1</v>
      </c>
      <c r="I262" s="232"/>
      <c r="J262" s="228"/>
      <c r="K262" s="228"/>
      <c r="L262" s="233"/>
      <c r="M262" s="234"/>
      <c r="N262" s="235"/>
      <c r="O262" s="235"/>
      <c r="P262" s="235"/>
      <c r="Q262" s="235"/>
      <c r="R262" s="235"/>
      <c r="S262" s="235"/>
      <c r="T262" s="236"/>
      <c r="AT262" s="237" t="s">
        <v>147</v>
      </c>
      <c r="AU262" s="237" t="s">
        <v>137</v>
      </c>
      <c r="AV262" s="15" t="s">
        <v>129</v>
      </c>
      <c r="AW262" s="15" t="s">
        <v>30</v>
      </c>
      <c r="AX262" s="15" t="s">
        <v>81</v>
      </c>
      <c r="AY262" s="237" t="s">
        <v>122</v>
      </c>
    </row>
    <row r="263" spans="1:65" s="12" customFormat="1" ht="22.8" customHeight="1">
      <c r="B263" s="171"/>
      <c r="C263" s="172"/>
      <c r="D263" s="173" t="s">
        <v>72</v>
      </c>
      <c r="E263" s="185" t="s">
        <v>264</v>
      </c>
      <c r="F263" s="185" t="s">
        <v>265</v>
      </c>
      <c r="G263" s="172"/>
      <c r="H263" s="172"/>
      <c r="I263" s="175"/>
      <c r="J263" s="186">
        <f>BK263</f>
        <v>0</v>
      </c>
      <c r="K263" s="172"/>
      <c r="L263" s="177"/>
      <c r="M263" s="178"/>
      <c r="N263" s="179"/>
      <c r="O263" s="179"/>
      <c r="P263" s="180">
        <f>SUM(P264:P265)</f>
        <v>0</v>
      </c>
      <c r="Q263" s="179"/>
      <c r="R263" s="180">
        <f>SUM(R264:R265)</f>
        <v>0</v>
      </c>
      <c r="S263" s="179"/>
      <c r="T263" s="181">
        <f>SUM(T264:T265)</f>
        <v>0</v>
      </c>
      <c r="AR263" s="182" t="s">
        <v>81</v>
      </c>
      <c r="AT263" s="183" t="s">
        <v>72</v>
      </c>
      <c r="AU263" s="183" t="s">
        <v>81</v>
      </c>
      <c r="AY263" s="182" t="s">
        <v>122</v>
      </c>
      <c r="BK263" s="184">
        <f>SUM(BK264:BK265)</f>
        <v>0</v>
      </c>
    </row>
    <row r="264" spans="1:65" s="2" customFormat="1" ht="16.5" customHeight="1">
      <c r="A264" s="35"/>
      <c r="B264" s="36"/>
      <c r="C264" s="187" t="s">
        <v>418</v>
      </c>
      <c r="D264" s="187" t="s">
        <v>124</v>
      </c>
      <c r="E264" s="188" t="s">
        <v>419</v>
      </c>
      <c r="F264" s="189" t="s">
        <v>420</v>
      </c>
      <c r="G264" s="190" t="s">
        <v>268</v>
      </c>
      <c r="H264" s="191">
        <v>25.728000000000002</v>
      </c>
      <c r="I264" s="192"/>
      <c r="J264" s="193">
        <f>ROUND(I264*H264,2)</f>
        <v>0</v>
      </c>
      <c r="K264" s="189" t="s">
        <v>128</v>
      </c>
      <c r="L264" s="40"/>
      <c r="M264" s="194" t="s">
        <v>1</v>
      </c>
      <c r="N264" s="195" t="s">
        <v>38</v>
      </c>
      <c r="O264" s="72"/>
      <c r="P264" s="196">
        <f>O264*H264</f>
        <v>0</v>
      </c>
      <c r="Q264" s="196">
        <v>0</v>
      </c>
      <c r="R264" s="196">
        <f>Q264*H264</f>
        <v>0</v>
      </c>
      <c r="S264" s="196">
        <v>0</v>
      </c>
      <c r="T264" s="19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98" t="s">
        <v>129</v>
      </c>
      <c r="AT264" s="198" t="s">
        <v>124</v>
      </c>
      <c r="AU264" s="198" t="s">
        <v>83</v>
      </c>
      <c r="AY264" s="18" t="s">
        <v>122</v>
      </c>
      <c r="BE264" s="199">
        <f>IF(N264="základní",J264,0)</f>
        <v>0</v>
      </c>
      <c r="BF264" s="199">
        <f>IF(N264="snížená",J264,0)</f>
        <v>0</v>
      </c>
      <c r="BG264" s="199">
        <f>IF(N264="zákl. přenesená",J264,0)</f>
        <v>0</v>
      </c>
      <c r="BH264" s="199">
        <f>IF(N264="sníž. přenesená",J264,0)</f>
        <v>0</v>
      </c>
      <c r="BI264" s="199">
        <f>IF(N264="nulová",J264,0)</f>
        <v>0</v>
      </c>
      <c r="BJ264" s="18" t="s">
        <v>81</v>
      </c>
      <c r="BK264" s="199">
        <f>ROUND(I264*H264,2)</f>
        <v>0</v>
      </c>
      <c r="BL264" s="18" t="s">
        <v>129</v>
      </c>
      <c r="BM264" s="198" t="s">
        <v>421</v>
      </c>
    </row>
    <row r="265" spans="1:65" s="2" customFormat="1" ht="10.199999999999999">
      <c r="A265" s="35"/>
      <c r="B265" s="36"/>
      <c r="C265" s="37"/>
      <c r="D265" s="200" t="s">
        <v>131</v>
      </c>
      <c r="E265" s="37"/>
      <c r="F265" s="201" t="s">
        <v>422</v>
      </c>
      <c r="G265" s="37"/>
      <c r="H265" s="37"/>
      <c r="I265" s="202"/>
      <c r="J265" s="37"/>
      <c r="K265" s="37"/>
      <c r="L265" s="40"/>
      <c r="M265" s="248"/>
      <c r="N265" s="249"/>
      <c r="O265" s="250"/>
      <c r="P265" s="250"/>
      <c r="Q265" s="250"/>
      <c r="R265" s="250"/>
      <c r="S265" s="250"/>
      <c r="T265" s="251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131</v>
      </c>
      <c r="AU265" s="18" t="s">
        <v>83</v>
      </c>
    </row>
    <row r="266" spans="1:65" s="2" customFormat="1" ht="6.9" customHeight="1">
      <c r="A266" s="35"/>
      <c r="B266" s="55"/>
      <c r="C266" s="56"/>
      <c r="D266" s="56"/>
      <c r="E266" s="56"/>
      <c r="F266" s="56"/>
      <c r="G266" s="56"/>
      <c r="H266" s="56"/>
      <c r="I266" s="56"/>
      <c r="J266" s="56"/>
      <c r="K266" s="56"/>
      <c r="L266" s="40"/>
      <c r="M266" s="35"/>
      <c r="O266" s="35"/>
      <c r="P266" s="35"/>
      <c r="Q266" s="35"/>
      <c r="R266" s="35"/>
      <c r="S266" s="35"/>
      <c r="T266" s="35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</row>
  </sheetData>
  <sheetProtection algorithmName="SHA-512" hashValue="zeQzNFb58wAC1Q7QqA32fSbxd0yg1lPVrQlvSyG0tP3rSmDvBEhz6MSWoP0UU4lkomEPF8gD3j0yApYfcbQOVw==" saltValue="hQubWLigw9mxkcDkWlVtPEUyuA7oxj1vO4RJx/8iexoQwX/qxDobJrCFq1ZjHAG3LyzunRpf/QpzzgzOiBwDig==" spinCount="100000" sheet="1" objects="1" scenarios="1" formatColumns="0" formatRows="0" autoFilter="0"/>
  <autoFilter ref="C124:K265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342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AT2" s="18" t="s">
        <v>89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83</v>
      </c>
    </row>
    <row r="4" spans="1:46" s="1" customFormat="1" ht="24.9" customHeight="1">
      <c r="B4" s="21"/>
      <c r="D4" s="111" t="s">
        <v>93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05" t="str">
        <f>'Rekapitulace stavby'!K6</f>
        <v>Stavidlo na vtoku náhodnu propojující toky Křetínku a Svitavu, ř.km 0,46, Letovice</v>
      </c>
      <c r="F7" s="306"/>
      <c r="G7" s="306"/>
      <c r="H7" s="306"/>
      <c r="L7" s="21"/>
    </row>
    <row r="8" spans="1:46" s="2" customFormat="1" ht="12" customHeight="1">
      <c r="A8" s="35"/>
      <c r="B8" s="40"/>
      <c r="C8" s="35"/>
      <c r="D8" s="113" t="s">
        <v>94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7" t="s">
        <v>423</v>
      </c>
      <c r="F9" s="308"/>
      <c r="G9" s="308"/>
      <c r="H9" s="308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26. 4. 2022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9" t="str">
        <f>'Rekapitulace stavby'!E14</f>
        <v>Vyplň údaj</v>
      </c>
      <c r="F18" s="310"/>
      <c r="G18" s="310"/>
      <c r="H18" s="310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1" t="s">
        <v>1</v>
      </c>
      <c r="F27" s="311"/>
      <c r="G27" s="311"/>
      <c r="H27" s="311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33</v>
      </c>
      <c r="E30" s="35"/>
      <c r="F30" s="35"/>
      <c r="G30" s="35"/>
      <c r="H30" s="35"/>
      <c r="I30" s="35"/>
      <c r="J30" s="121">
        <f>ROUND(J125,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2" t="s">
        <v>35</v>
      </c>
      <c r="G32" s="35"/>
      <c r="H32" s="35"/>
      <c r="I32" s="122" t="s">
        <v>34</v>
      </c>
      <c r="J32" s="122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3" t="s">
        <v>37</v>
      </c>
      <c r="E33" s="113" t="s">
        <v>38</v>
      </c>
      <c r="F33" s="124">
        <f>ROUND((SUM(BE125:BE341)),  2)</f>
        <v>0</v>
      </c>
      <c r="G33" s="35"/>
      <c r="H33" s="35"/>
      <c r="I33" s="125">
        <v>0.21</v>
      </c>
      <c r="J33" s="124">
        <f>ROUND(((SUM(BE125:BE341))*I33),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3" t="s">
        <v>39</v>
      </c>
      <c r="F34" s="124">
        <f>ROUND((SUM(BF125:BF341)),  2)</f>
        <v>0</v>
      </c>
      <c r="G34" s="35"/>
      <c r="H34" s="35"/>
      <c r="I34" s="125">
        <v>0.15</v>
      </c>
      <c r="J34" s="124">
        <f>ROUND(((SUM(BF125:BF341))*I34),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3" t="s">
        <v>40</v>
      </c>
      <c r="F35" s="124">
        <f>ROUND((SUM(BG125:BG341)),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3" t="s">
        <v>41</v>
      </c>
      <c r="F36" s="124">
        <f>ROUND((SUM(BH125:BH341)),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42</v>
      </c>
      <c r="F37" s="124">
        <f>ROUND((SUM(BI125:BI341)),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43</v>
      </c>
      <c r="E39" s="128"/>
      <c r="F39" s="128"/>
      <c r="G39" s="129" t="s">
        <v>44</v>
      </c>
      <c r="H39" s="130" t="s">
        <v>45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2"/>
      <c r="D50" s="133" t="s">
        <v>46</v>
      </c>
      <c r="E50" s="134"/>
      <c r="F50" s="134"/>
      <c r="G50" s="133" t="s">
        <v>47</v>
      </c>
      <c r="H50" s="134"/>
      <c r="I50" s="134"/>
      <c r="J50" s="134"/>
      <c r="K50" s="134"/>
      <c r="L50" s="52"/>
    </row>
    <row r="51" spans="1:31" ht="10.199999999999999">
      <c r="B51" s="21"/>
      <c r="L51" s="21"/>
    </row>
    <row r="52" spans="1:31" ht="10.199999999999999">
      <c r="B52" s="21"/>
      <c r="L52" s="21"/>
    </row>
    <row r="53" spans="1:31" ht="10.199999999999999">
      <c r="B53" s="21"/>
      <c r="L53" s="21"/>
    </row>
    <row r="54" spans="1:31" ht="10.199999999999999">
      <c r="B54" s="21"/>
      <c r="L54" s="21"/>
    </row>
    <row r="55" spans="1:31" ht="10.199999999999999">
      <c r="B55" s="21"/>
      <c r="L55" s="21"/>
    </row>
    <row r="56" spans="1:31" ht="10.199999999999999">
      <c r="B56" s="21"/>
      <c r="L56" s="21"/>
    </row>
    <row r="57" spans="1:31" ht="10.199999999999999">
      <c r="B57" s="21"/>
      <c r="L57" s="21"/>
    </row>
    <row r="58" spans="1:31" ht="10.199999999999999">
      <c r="B58" s="21"/>
      <c r="L58" s="21"/>
    </row>
    <row r="59" spans="1:31" ht="10.199999999999999">
      <c r="B59" s="21"/>
      <c r="L59" s="21"/>
    </row>
    <row r="60" spans="1:31" ht="10.199999999999999">
      <c r="B60" s="21"/>
      <c r="L60" s="21"/>
    </row>
    <row r="61" spans="1:31" s="2" customFormat="1" ht="13.2">
      <c r="A61" s="35"/>
      <c r="B61" s="40"/>
      <c r="C61" s="35"/>
      <c r="D61" s="135" t="s">
        <v>48</v>
      </c>
      <c r="E61" s="136"/>
      <c r="F61" s="137" t="s">
        <v>49</v>
      </c>
      <c r="G61" s="135" t="s">
        <v>48</v>
      </c>
      <c r="H61" s="136"/>
      <c r="I61" s="136"/>
      <c r="J61" s="138" t="s">
        <v>49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.199999999999999">
      <c r="B62" s="21"/>
      <c r="L62" s="21"/>
    </row>
    <row r="63" spans="1:31" ht="10.199999999999999">
      <c r="B63" s="21"/>
      <c r="L63" s="21"/>
    </row>
    <row r="64" spans="1:31" ht="10.199999999999999">
      <c r="B64" s="21"/>
      <c r="L64" s="21"/>
    </row>
    <row r="65" spans="1:31" s="2" customFormat="1" ht="13.2">
      <c r="A65" s="35"/>
      <c r="B65" s="40"/>
      <c r="C65" s="35"/>
      <c r="D65" s="133" t="s">
        <v>50</v>
      </c>
      <c r="E65" s="139"/>
      <c r="F65" s="139"/>
      <c r="G65" s="133" t="s">
        <v>51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.199999999999999">
      <c r="B66" s="21"/>
      <c r="L66" s="21"/>
    </row>
    <row r="67" spans="1:31" ht="10.199999999999999">
      <c r="B67" s="21"/>
      <c r="L67" s="21"/>
    </row>
    <row r="68" spans="1:31" ht="10.199999999999999">
      <c r="B68" s="21"/>
      <c r="L68" s="21"/>
    </row>
    <row r="69" spans="1:31" ht="10.199999999999999">
      <c r="B69" s="21"/>
      <c r="L69" s="21"/>
    </row>
    <row r="70" spans="1:31" ht="10.199999999999999">
      <c r="B70" s="21"/>
      <c r="L70" s="21"/>
    </row>
    <row r="71" spans="1:31" ht="10.199999999999999">
      <c r="B71" s="21"/>
      <c r="L71" s="21"/>
    </row>
    <row r="72" spans="1:31" ht="10.199999999999999">
      <c r="B72" s="21"/>
      <c r="L72" s="21"/>
    </row>
    <row r="73" spans="1:31" ht="10.199999999999999">
      <c r="B73" s="21"/>
      <c r="L73" s="21"/>
    </row>
    <row r="74" spans="1:31" ht="10.199999999999999">
      <c r="B74" s="21"/>
      <c r="L74" s="21"/>
    </row>
    <row r="75" spans="1:31" ht="10.199999999999999">
      <c r="B75" s="21"/>
      <c r="L75" s="21"/>
    </row>
    <row r="76" spans="1:31" s="2" customFormat="1" ht="13.2">
      <c r="A76" s="35"/>
      <c r="B76" s="40"/>
      <c r="C76" s="35"/>
      <c r="D76" s="135" t="s">
        <v>48</v>
      </c>
      <c r="E76" s="136"/>
      <c r="F76" s="137" t="s">
        <v>49</v>
      </c>
      <c r="G76" s="135" t="s">
        <v>48</v>
      </c>
      <c r="H76" s="136"/>
      <c r="I76" s="136"/>
      <c r="J76" s="138" t="s">
        <v>49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96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6.25" customHeight="1">
      <c r="A85" s="35"/>
      <c r="B85" s="36"/>
      <c r="C85" s="37"/>
      <c r="D85" s="37"/>
      <c r="E85" s="312" t="str">
        <f>E7</f>
        <v>Stavidlo na vtoku náhodnu propojující toky Křetínku a Svitavu, ř.km 0,46, Letovice</v>
      </c>
      <c r="F85" s="313"/>
      <c r="G85" s="313"/>
      <c r="H85" s="31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4" t="str">
        <f>E9</f>
        <v>SO.03 - Opěrná zeď</v>
      </c>
      <c r="F87" s="314"/>
      <c r="G87" s="314"/>
      <c r="H87" s="314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26. 4. 2022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97</v>
      </c>
      <c r="D94" s="145"/>
      <c r="E94" s="145"/>
      <c r="F94" s="145"/>
      <c r="G94" s="145"/>
      <c r="H94" s="145"/>
      <c r="I94" s="145"/>
      <c r="J94" s="146" t="s">
        <v>98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47" t="s">
        <v>99</v>
      </c>
      <c r="D96" s="37"/>
      <c r="E96" s="37"/>
      <c r="F96" s="37"/>
      <c r="G96" s="37"/>
      <c r="H96" s="37"/>
      <c r="I96" s="37"/>
      <c r="J96" s="85">
        <f>J125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100</v>
      </c>
    </row>
    <row r="97" spans="1:31" s="9" customFormat="1" ht="24.9" customHeight="1">
      <c r="B97" s="148"/>
      <c r="C97" s="149"/>
      <c r="D97" s="150" t="s">
        <v>101</v>
      </c>
      <c r="E97" s="151"/>
      <c r="F97" s="151"/>
      <c r="G97" s="151"/>
      <c r="H97" s="151"/>
      <c r="I97" s="151"/>
      <c r="J97" s="152">
        <f>J126</f>
        <v>0</v>
      </c>
      <c r="K97" s="149"/>
      <c r="L97" s="153"/>
    </row>
    <row r="98" spans="1:31" s="10" customFormat="1" ht="19.95" customHeight="1">
      <c r="B98" s="154"/>
      <c r="C98" s="155"/>
      <c r="D98" s="156" t="s">
        <v>102</v>
      </c>
      <c r="E98" s="157"/>
      <c r="F98" s="157"/>
      <c r="G98" s="157"/>
      <c r="H98" s="157"/>
      <c r="I98" s="157"/>
      <c r="J98" s="158">
        <f>J127</f>
        <v>0</v>
      </c>
      <c r="K98" s="155"/>
      <c r="L98" s="159"/>
    </row>
    <row r="99" spans="1:31" s="10" customFormat="1" ht="19.95" customHeight="1">
      <c r="B99" s="154"/>
      <c r="C99" s="155"/>
      <c r="D99" s="156" t="s">
        <v>272</v>
      </c>
      <c r="E99" s="157"/>
      <c r="F99" s="157"/>
      <c r="G99" s="157"/>
      <c r="H99" s="157"/>
      <c r="I99" s="157"/>
      <c r="J99" s="158">
        <f>J169</f>
        <v>0</v>
      </c>
      <c r="K99" s="155"/>
      <c r="L99" s="159"/>
    </row>
    <row r="100" spans="1:31" s="10" customFormat="1" ht="19.95" customHeight="1">
      <c r="B100" s="154"/>
      <c r="C100" s="155"/>
      <c r="D100" s="156" t="s">
        <v>273</v>
      </c>
      <c r="E100" s="157"/>
      <c r="F100" s="157"/>
      <c r="G100" s="157"/>
      <c r="H100" s="157"/>
      <c r="I100" s="157"/>
      <c r="J100" s="158">
        <f>J186</f>
        <v>0</v>
      </c>
      <c r="K100" s="155"/>
      <c r="L100" s="159"/>
    </row>
    <row r="101" spans="1:31" s="10" customFormat="1" ht="19.95" customHeight="1">
      <c r="B101" s="154"/>
      <c r="C101" s="155"/>
      <c r="D101" s="156" t="s">
        <v>103</v>
      </c>
      <c r="E101" s="157"/>
      <c r="F101" s="157"/>
      <c r="G101" s="157"/>
      <c r="H101" s="157"/>
      <c r="I101" s="157"/>
      <c r="J101" s="158">
        <f>J248</f>
        <v>0</v>
      </c>
      <c r="K101" s="155"/>
      <c r="L101" s="159"/>
    </row>
    <row r="102" spans="1:31" s="10" customFormat="1" ht="19.95" customHeight="1">
      <c r="B102" s="154"/>
      <c r="C102" s="155"/>
      <c r="D102" s="156" t="s">
        <v>274</v>
      </c>
      <c r="E102" s="157"/>
      <c r="F102" s="157"/>
      <c r="G102" s="157"/>
      <c r="H102" s="157"/>
      <c r="I102" s="157"/>
      <c r="J102" s="158">
        <f>J254</f>
        <v>0</v>
      </c>
      <c r="K102" s="155"/>
      <c r="L102" s="159"/>
    </row>
    <row r="103" spans="1:31" s="10" customFormat="1" ht="19.95" customHeight="1">
      <c r="B103" s="154"/>
      <c r="C103" s="155"/>
      <c r="D103" s="156" t="s">
        <v>104</v>
      </c>
      <c r="E103" s="157"/>
      <c r="F103" s="157"/>
      <c r="G103" s="157"/>
      <c r="H103" s="157"/>
      <c r="I103" s="157"/>
      <c r="J103" s="158">
        <f>J259</f>
        <v>0</v>
      </c>
      <c r="K103" s="155"/>
      <c r="L103" s="159"/>
    </row>
    <row r="104" spans="1:31" s="10" customFormat="1" ht="19.95" customHeight="1">
      <c r="B104" s="154"/>
      <c r="C104" s="155"/>
      <c r="D104" s="156" t="s">
        <v>424</v>
      </c>
      <c r="E104" s="157"/>
      <c r="F104" s="157"/>
      <c r="G104" s="157"/>
      <c r="H104" s="157"/>
      <c r="I104" s="157"/>
      <c r="J104" s="158">
        <f>J322</f>
        <v>0</v>
      </c>
      <c r="K104" s="155"/>
      <c r="L104" s="159"/>
    </row>
    <row r="105" spans="1:31" s="10" customFormat="1" ht="19.95" customHeight="1">
      <c r="B105" s="154"/>
      <c r="C105" s="155"/>
      <c r="D105" s="156" t="s">
        <v>106</v>
      </c>
      <c r="E105" s="157"/>
      <c r="F105" s="157"/>
      <c r="G105" s="157"/>
      <c r="H105" s="157"/>
      <c r="I105" s="157"/>
      <c r="J105" s="158">
        <f>J339</f>
        <v>0</v>
      </c>
      <c r="K105" s="155"/>
      <c r="L105" s="159"/>
    </row>
    <row r="106" spans="1:31" s="2" customFormat="1" ht="21.7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" customHeight="1">
      <c r="A107" s="35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pans="1:31" s="2" customFormat="1" ht="6.9" customHeight="1">
      <c r="A111" s="35"/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24.9" customHeight="1">
      <c r="A112" s="35"/>
      <c r="B112" s="36"/>
      <c r="C112" s="24" t="s">
        <v>107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16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26.25" customHeight="1">
      <c r="A115" s="35"/>
      <c r="B115" s="36"/>
      <c r="C115" s="37"/>
      <c r="D115" s="37"/>
      <c r="E115" s="312" t="str">
        <f>E7</f>
        <v>Stavidlo na vtoku náhodnu propojující toky Křetínku a Svitavu, ř.km 0,46, Letovice</v>
      </c>
      <c r="F115" s="313"/>
      <c r="G115" s="313"/>
      <c r="H115" s="313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94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6.5" customHeight="1">
      <c r="A117" s="35"/>
      <c r="B117" s="36"/>
      <c r="C117" s="37"/>
      <c r="D117" s="37"/>
      <c r="E117" s="264" t="str">
        <f>E9</f>
        <v>SO.03 - Opěrná zeď</v>
      </c>
      <c r="F117" s="314"/>
      <c r="G117" s="314"/>
      <c r="H117" s="314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" customHeight="1">
      <c r="A119" s="35"/>
      <c r="B119" s="36"/>
      <c r="C119" s="30" t="s">
        <v>20</v>
      </c>
      <c r="D119" s="37"/>
      <c r="E119" s="37"/>
      <c r="F119" s="28" t="str">
        <f>F12</f>
        <v xml:space="preserve"> </v>
      </c>
      <c r="G119" s="37"/>
      <c r="H119" s="37"/>
      <c r="I119" s="30" t="s">
        <v>22</v>
      </c>
      <c r="J119" s="67" t="str">
        <f>IF(J12="","",J12)</f>
        <v>26. 4. 2022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6.9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15" customHeight="1">
      <c r="A121" s="35"/>
      <c r="B121" s="36"/>
      <c r="C121" s="30" t="s">
        <v>24</v>
      </c>
      <c r="D121" s="37"/>
      <c r="E121" s="37"/>
      <c r="F121" s="28" t="str">
        <f>E15</f>
        <v xml:space="preserve"> </v>
      </c>
      <c r="G121" s="37"/>
      <c r="H121" s="37"/>
      <c r="I121" s="30" t="s">
        <v>29</v>
      </c>
      <c r="J121" s="33" t="str">
        <f>E21</f>
        <v xml:space="preserve"> 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5.15" customHeight="1">
      <c r="A122" s="35"/>
      <c r="B122" s="36"/>
      <c r="C122" s="30" t="s">
        <v>27</v>
      </c>
      <c r="D122" s="37"/>
      <c r="E122" s="37"/>
      <c r="F122" s="28" t="str">
        <f>IF(E18="","",E18)</f>
        <v>Vyplň údaj</v>
      </c>
      <c r="G122" s="37"/>
      <c r="H122" s="37"/>
      <c r="I122" s="30" t="s">
        <v>31</v>
      </c>
      <c r="J122" s="33" t="str">
        <f>E24</f>
        <v xml:space="preserve"> 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2" customFormat="1" ht="10.3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5" s="11" customFormat="1" ht="29.25" customHeight="1">
      <c r="A124" s="160"/>
      <c r="B124" s="161"/>
      <c r="C124" s="162" t="s">
        <v>108</v>
      </c>
      <c r="D124" s="163" t="s">
        <v>58</v>
      </c>
      <c r="E124" s="163" t="s">
        <v>54</v>
      </c>
      <c r="F124" s="163" t="s">
        <v>55</v>
      </c>
      <c r="G124" s="163" t="s">
        <v>109</v>
      </c>
      <c r="H124" s="163" t="s">
        <v>110</v>
      </c>
      <c r="I124" s="163" t="s">
        <v>111</v>
      </c>
      <c r="J124" s="163" t="s">
        <v>98</v>
      </c>
      <c r="K124" s="164" t="s">
        <v>112</v>
      </c>
      <c r="L124" s="165"/>
      <c r="M124" s="76" t="s">
        <v>1</v>
      </c>
      <c r="N124" s="77" t="s">
        <v>37</v>
      </c>
      <c r="O124" s="77" t="s">
        <v>113</v>
      </c>
      <c r="P124" s="77" t="s">
        <v>114</v>
      </c>
      <c r="Q124" s="77" t="s">
        <v>115</v>
      </c>
      <c r="R124" s="77" t="s">
        <v>116</v>
      </c>
      <c r="S124" s="77" t="s">
        <v>117</v>
      </c>
      <c r="T124" s="78" t="s">
        <v>118</v>
      </c>
      <c r="U124" s="160"/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/>
    </row>
    <row r="125" spans="1:65" s="2" customFormat="1" ht="22.8" customHeight="1">
      <c r="A125" s="35"/>
      <c r="B125" s="36"/>
      <c r="C125" s="83" t="s">
        <v>119</v>
      </c>
      <c r="D125" s="37"/>
      <c r="E125" s="37"/>
      <c r="F125" s="37"/>
      <c r="G125" s="37"/>
      <c r="H125" s="37"/>
      <c r="I125" s="37"/>
      <c r="J125" s="166">
        <f>BK125</f>
        <v>0</v>
      </c>
      <c r="K125" s="37"/>
      <c r="L125" s="40"/>
      <c r="M125" s="79"/>
      <c r="N125" s="167"/>
      <c r="O125" s="80"/>
      <c r="P125" s="168">
        <f>P126</f>
        <v>0</v>
      </c>
      <c r="Q125" s="80"/>
      <c r="R125" s="168">
        <f>R126</f>
        <v>39.048052937210009</v>
      </c>
      <c r="S125" s="80"/>
      <c r="T125" s="169">
        <f>T126</f>
        <v>17.727900000000002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72</v>
      </c>
      <c r="AU125" s="18" t="s">
        <v>100</v>
      </c>
      <c r="BK125" s="170">
        <f>BK126</f>
        <v>0</v>
      </c>
    </row>
    <row r="126" spans="1:65" s="12" customFormat="1" ht="25.95" customHeight="1">
      <c r="B126" s="171"/>
      <c r="C126" s="172"/>
      <c r="D126" s="173" t="s">
        <v>72</v>
      </c>
      <c r="E126" s="174" t="s">
        <v>120</v>
      </c>
      <c r="F126" s="174" t="s">
        <v>121</v>
      </c>
      <c r="G126" s="172"/>
      <c r="H126" s="172"/>
      <c r="I126" s="175"/>
      <c r="J126" s="176">
        <f>BK126</f>
        <v>0</v>
      </c>
      <c r="K126" s="172"/>
      <c r="L126" s="177"/>
      <c r="M126" s="178"/>
      <c r="N126" s="179"/>
      <c r="O126" s="179"/>
      <c r="P126" s="180">
        <f>P127+P169+P186+P248+P254+P259+P322+P339</f>
        <v>0</v>
      </c>
      <c r="Q126" s="179"/>
      <c r="R126" s="180">
        <f>R127+R169+R186+R248+R254+R259+R322+R339</f>
        <v>39.048052937210009</v>
      </c>
      <c r="S126" s="179"/>
      <c r="T126" s="181">
        <f>T127+T169+T186+T248+T254+T259+T322+T339</f>
        <v>17.727900000000002</v>
      </c>
      <c r="AR126" s="182" t="s">
        <v>81</v>
      </c>
      <c r="AT126" s="183" t="s">
        <v>72</v>
      </c>
      <c r="AU126" s="183" t="s">
        <v>73</v>
      </c>
      <c r="AY126" s="182" t="s">
        <v>122</v>
      </c>
      <c r="BK126" s="184">
        <f>BK127+BK169+BK186+BK248+BK254+BK259+BK322+BK339</f>
        <v>0</v>
      </c>
    </row>
    <row r="127" spans="1:65" s="12" customFormat="1" ht="22.8" customHeight="1">
      <c r="B127" s="171"/>
      <c r="C127" s="172"/>
      <c r="D127" s="173" t="s">
        <v>72</v>
      </c>
      <c r="E127" s="185" t="s">
        <v>81</v>
      </c>
      <c r="F127" s="185" t="s">
        <v>123</v>
      </c>
      <c r="G127" s="172"/>
      <c r="H127" s="172"/>
      <c r="I127" s="175"/>
      <c r="J127" s="186">
        <f>BK127</f>
        <v>0</v>
      </c>
      <c r="K127" s="172"/>
      <c r="L127" s="177"/>
      <c r="M127" s="178"/>
      <c r="N127" s="179"/>
      <c r="O127" s="179"/>
      <c r="P127" s="180">
        <f>SUM(P128:P168)</f>
        <v>0</v>
      </c>
      <c r="Q127" s="179"/>
      <c r="R127" s="180">
        <f>SUM(R128:R168)</f>
        <v>7.8600000000000003E-2</v>
      </c>
      <c r="S127" s="179"/>
      <c r="T127" s="181">
        <f>SUM(T128:T168)</f>
        <v>0</v>
      </c>
      <c r="AR127" s="182" t="s">
        <v>81</v>
      </c>
      <c r="AT127" s="183" t="s">
        <v>72</v>
      </c>
      <c r="AU127" s="183" t="s">
        <v>81</v>
      </c>
      <c r="AY127" s="182" t="s">
        <v>122</v>
      </c>
      <c r="BK127" s="184">
        <f>SUM(BK128:BK168)</f>
        <v>0</v>
      </c>
    </row>
    <row r="128" spans="1:65" s="2" customFormat="1" ht="24.15" customHeight="1">
      <c r="A128" s="35"/>
      <c r="B128" s="36"/>
      <c r="C128" s="187" t="s">
        <v>81</v>
      </c>
      <c r="D128" s="187" t="s">
        <v>124</v>
      </c>
      <c r="E128" s="188" t="s">
        <v>275</v>
      </c>
      <c r="F128" s="189" t="s">
        <v>276</v>
      </c>
      <c r="G128" s="190" t="s">
        <v>169</v>
      </c>
      <c r="H128" s="191">
        <v>2.2050000000000001</v>
      </c>
      <c r="I128" s="192"/>
      <c r="J128" s="193">
        <f>ROUND(I128*H128,2)</f>
        <v>0</v>
      </c>
      <c r="K128" s="189" t="s">
        <v>128</v>
      </c>
      <c r="L128" s="40"/>
      <c r="M128" s="194" t="s">
        <v>1</v>
      </c>
      <c r="N128" s="195" t="s">
        <v>38</v>
      </c>
      <c r="O128" s="72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8" t="s">
        <v>129</v>
      </c>
      <c r="AT128" s="198" t="s">
        <v>124</v>
      </c>
      <c r="AU128" s="198" t="s">
        <v>83</v>
      </c>
      <c r="AY128" s="18" t="s">
        <v>122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8" t="s">
        <v>81</v>
      </c>
      <c r="BK128" s="199">
        <f>ROUND(I128*H128,2)</f>
        <v>0</v>
      </c>
      <c r="BL128" s="18" t="s">
        <v>129</v>
      </c>
      <c r="BM128" s="198" t="s">
        <v>425</v>
      </c>
    </row>
    <row r="129" spans="1:65" s="2" customFormat="1" ht="38.4">
      <c r="A129" s="35"/>
      <c r="B129" s="36"/>
      <c r="C129" s="37"/>
      <c r="D129" s="200" t="s">
        <v>131</v>
      </c>
      <c r="E129" s="37"/>
      <c r="F129" s="201" t="s">
        <v>278</v>
      </c>
      <c r="G129" s="37"/>
      <c r="H129" s="37"/>
      <c r="I129" s="202"/>
      <c r="J129" s="37"/>
      <c r="K129" s="37"/>
      <c r="L129" s="40"/>
      <c r="M129" s="203"/>
      <c r="N129" s="204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131</v>
      </c>
      <c r="AU129" s="18" t="s">
        <v>83</v>
      </c>
    </row>
    <row r="130" spans="1:65" s="13" customFormat="1" ht="10.199999999999999">
      <c r="B130" s="205"/>
      <c r="C130" s="206"/>
      <c r="D130" s="200" t="s">
        <v>147</v>
      </c>
      <c r="E130" s="207" t="s">
        <v>1</v>
      </c>
      <c r="F130" s="208" t="s">
        <v>426</v>
      </c>
      <c r="G130" s="206"/>
      <c r="H130" s="209">
        <v>2.2050000000000001</v>
      </c>
      <c r="I130" s="210"/>
      <c r="J130" s="206"/>
      <c r="K130" s="206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147</v>
      </c>
      <c r="AU130" s="215" t="s">
        <v>83</v>
      </c>
      <c r="AV130" s="13" t="s">
        <v>83</v>
      </c>
      <c r="AW130" s="13" t="s">
        <v>30</v>
      </c>
      <c r="AX130" s="13" t="s">
        <v>73</v>
      </c>
      <c r="AY130" s="215" t="s">
        <v>122</v>
      </c>
    </row>
    <row r="131" spans="1:65" s="14" customFormat="1" ht="10.199999999999999">
      <c r="B131" s="216"/>
      <c r="C131" s="217"/>
      <c r="D131" s="200" t="s">
        <v>147</v>
      </c>
      <c r="E131" s="218" t="s">
        <v>1</v>
      </c>
      <c r="F131" s="219" t="s">
        <v>427</v>
      </c>
      <c r="G131" s="217"/>
      <c r="H131" s="220">
        <v>2.2050000000000001</v>
      </c>
      <c r="I131" s="221"/>
      <c r="J131" s="217"/>
      <c r="K131" s="217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147</v>
      </c>
      <c r="AU131" s="226" t="s">
        <v>83</v>
      </c>
      <c r="AV131" s="14" t="s">
        <v>137</v>
      </c>
      <c r="AW131" s="14" t="s">
        <v>30</v>
      </c>
      <c r="AX131" s="14" t="s">
        <v>73</v>
      </c>
      <c r="AY131" s="226" t="s">
        <v>122</v>
      </c>
    </row>
    <row r="132" spans="1:65" s="15" customFormat="1" ht="10.199999999999999">
      <c r="B132" s="227"/>
      <c r="C132" s="228"/>
      <c r="D132" s="200" t="s">
        <v>147</v>
      </c>
      <c r="E132" s="229" t="s">
        <v>1</v>
      </c>
      <c r="F132" s="230" t="s">
        <v>150</v>
      </c>
      <c r="G132" s="228"/>
      <c r="H132" s="231">
        <v>2.2050000000000001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147</v>
      </c>
      <c r="AU132" s="237" t="s">
        <v>83</v>
      </c>
      <c r="AV132" s="15" t="s">
        <v>129</v>
      </c>
      <c r="AW132" s="15" t="s">
        <v>30</v>
      </c>
      <c r="AX132" s="15" t="s">
        <v>81</v>
      </c>
      <c r="AY132" s="237" t="s">
        <v>122</v>
      </c>
    </row>
    <row r="133" spans="1:65" s="2" customFormat="1" ht="21.75" customHeight="1">
      <c r="A133" s="35"/>
      <c r="B133" s="36"/>
      <c r="C133" s="238" t="s">
        <v>83</v>
      </c>
      <c r="D133" s="238" t="s">
        <v>197</v>
      </c>
      <c r="E133" s="239" t="s">
        <v>281</v>
      </c>
      <c r="F133" s="240" t="s">
        <v>282</v>
      </c>
      <c r="G133" s="241" t="s">
        <v>268</v>
      </c>
      <c r="H133" s="242">
        <v>7.8E-2</v>
      </c>
      <c r="I133" s="243"/>
      <c r="J133" s="244">
        <f>ROUND(I133*H133,2)</f>
        <v>0</v>
      </c>
      <c r="K133" s="240" t="s">
        <v>128</v>
      </c>
      <c r="L133" s="245"/>
      <c r="M133" s="246" t="s">
        <v>1</v>
      </c>
      <c r="N133" s="247" t="s">
        <v>38</v>
      </c>
      <c r="O133" s="72"/>
      <c r="P133" s="196">
        <f>O133*H133</f>
        <v>0</v>
      </c>
      <c r="Q133" s="196">
        <v>1</v>
      </c>
      <c r="R133" s="196">
        <f>Q133*H133</f>
        <v>7.8E-2</v>
      </c>
      <c r="S133" s="196">
        <v>0</v>
      </c>
      <c r="T133" s="19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8" t="s">
        <v>174</v>
      </c>
      <c r="AT133" s="198" t="s">
        <v>197</v>
      </c>
      <c r="AU133" s="198" t="s">
        <v>83</v>
      </c>
      <c r="AY133" s="18" t="s">
        <v>122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8" t="s">
        <v>81</v>
      </c>
      <c r="BK133" s="199">
        <f>ROUND(I133*H133,2)</f>
        <v>0</v>
      </c>
      <c r="BL133" s="18" t="s">
        <v>129</v>
      </c>
      <c r="BM133" s="198" t="s">
        <v>428</v>
      </c>
    </row>
    <row r="134" spans="1:65" s="2" customFormat="1" ht="10.199999999999999">
      <c r="A134" s="35"/>
      <c r="B134" s="36"/>
      <c r="C134" s="37"/>
      <c r="D134" s="200" t="s">
        <v>131</v>
      </c>
      <c r="E134" s="37"/>
      <c r="F134" s="201" t="s">
        <v>282</v>
      </c>
      <c r="G134" s="37"/>
      <c r="H134" s="37"/>
      <c r="I134" s="202"/>
      <c r="J134" s="37"/>
      <c r="K134" s="37"/>
      <c r="L134" s="40"/>
      <c r="M134" s="203"/>
      <c r="N134" s="204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131</v>
      </c>
      <c r="AU134" s="18" t="s">
        <v>83</v>
      </c>
    </row>
    <row r="135" spans="1:65" s="13" customFormat="1" ht="10.199999999999999">
      <c r="B135" s="205"/>
      <c r="C135" s="206"/>
      <c r="D135" s="200" t="s">
        <v>147</v>
      </c>
      <c r="E135" s="206"/>
      <c r="F135" s="208" t="s">
        <v>429</v>
      </c>
      <c r="G135" s="206"/>
      <c r="H135" s="209">
        <v>7.8E-2</v>
      </c>
      <c r="I135" s="210"/>
      <c r="J135" s="206"/>
      <c r="K135" s="206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147</v>
      </c>
      <c r="AU135" s="215" t="s">
        <v>83</v>
      </c>
      <c r="AV135" s="13" t="s">
        <v>83</v>
      </c>
      <c r="AW135" s="13" t="s">
        <v>4</v>
      </c>
      <c r="AX135" s="13" t="s">
        <v>81</v>
      </c>
      <c r="AY135" s="215" t="s">
        <v>122</v>
      </c>
    </row>
    <row r="136" spans="1:65" s="2" customFormat="1" ht="33" customHeight="1">
      <c r="A136" s="35"/>
      <c r="B136" s="36"/>
      <c r="C136" s="187" t="s">
        <v>137</v>
      </c>
      <c r="D136" s="187" t="s">
        <v>124</v>
      </c>
      <c r="E136" s="188" t="s">
        <v>285</v>
      </c>
      <c r="F136" s="189" t="s">
        <v>286</v>
      </c>
      <c r="G136" s="190" t="s">
        <v>169</v>
      </c>
      <c r="H136" s="191">
        <v>9</v>
      </c>
      <c r="I136" s="192"/>
      <c r="J136" s="193">
        <f>ROUND(I136*H136,2)</f>
        <v>0</v>
      </c>
      <c r="K136" s="189" t="s">
        <v>128</v>
      </c>
      <c r="L136" s="40"/>
      <c r="M136" s="194" t="s">
        <v>1</v>
      </c>
      <c r="N136" s="195" t="s">
        <v>38</v>
      </c>
      <c r="O136" s="72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8" t="s">
        <v>129</v>
      </c>
      <c r="AT136" s="198" t="s">
        <v>124</v>
      </c>
      <c r="AU136" s="198" t="s">
        <v>83</v>
      </c>
      <c r="AY136" s="18" t="s">
        <v>122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8" t="s">
        <v>81</v>
      </c>
      <c r="BK136" s="199">
        <f>ROUND(I136*H136,2)</f>
        <v>0</v>
      </c>
      <c r="BL136" s="18" t="s">
        <v>129</v>
      </c>
      <c r="BM136" s="198" t="s">
        <v>430</v>
      </c>
    </row>
    <row r="137" spans="1:65" s="2" customFormat="1" ht="19.2">
      <c r="A137" s="35"/>
      <c r="B137" s="36"/>
      <c r="C137" s="37"/>
      <c r="D137" s="200" t="s">
        <v>131</v>
      </c>
      <c r="E137" s="37"/>
      <c r="F137" s="201" t="s">
        <v>288</v>
      </c>
      <c r="G137" s="37"/>
      <c r="H137" s="37"/>
      <c r="I137" s="202"/>
      <c r="J137" s="37"/>
      <c r="K137" s="37"/>
      <c r="L137" s="40"/>
      <c r="M137" s="203"/>
      <c r="N137" s="204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131</v>
      </c>
      <c r="AU137" s="18" t="s">
        <v>83</v>
      </c>
    </row>
    <row r="138" spans="1:65" s="13" customFormat="1" ht="10.199999999999999">
      <c r="B138" s="205"/>
      <c r="C138" s="206"/>
      <c r="D138" s="200" t="s">
        <v>147</v>
      </c>
      <c r="E138" s="207" t="s">
        <v>1</v>
      </c>
      <c r="F138" s="208" t="s">
        <v>431</v>
      </c>
      <c r="G138" s="206"/>
      <c r="H138" s="209">
        <v>9</v>
      </c>
      <c r="I138" s="210"/>
      <c r="J138" s="206"/>
      <c r="K138" s="206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147</v>
      </c>
      <c r="AU138" s="215" t="s">
        <v>83</v>
      </c>
      <c r="AV138" s="13" t="s">
        <v>83</v>
      </c>
      <c r="AW138" s="13" t="s">
        <v>30</v>
      </c>
      <c r="AX138" s="13" t="s">
        <v>73</v>
      </c>
      <c r="AY138" s="215" t="s">
        <v>122</v>
      </c>
    </row>
    <row r="139" spans="1:65" s="14" customFormat="1" ht="10.199999999999999">
      <c r="B139" s="216"/>
      <c r="C139" s="217"/>
      <c r="D139" s="200" t="s">
        <v>147</v>
      </c>
      <c r="E139" s="218" t="s">
        <v>1</v>
      </c>
      <c r="F139" s="219" t="s">
        <v>432</v>
      </c>
      <c r="G139" s="217"/>
      <c r="H139" s="220">
        <v>9</v>
      </c>
      <c r="I139" s="221"/>
      <c r="J139" s="217"/>
      <c r="K139" s="217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147</v>
      </c>
      <c r="AU139" s="226" t="s">
        <v>83</v>
      </c>
      <c r="AV139" s="14" t="s">
        <v>137</v>
      </c>
      <c r="AW139" s="14" t="s">
        <v>30</v>
      </c>
      <c r="AX139" s="14" t="s">
        <v>73</v>
      </c>
      <c r="AY139" s="226" t="s">
        <v>122</v>
      </c>
    </row>
    <row r="140" spans="1:65" s="15" customFormat="1" ht="10.199999999999999">
      <c r="B140" s="227"/>
      <c r="C140" s="228"/>
      <c r="D140" s="200" t="s">
        <v>147</v>
      </c>
      <c r="E140" s="229" t="s">
        <v>1</v>
      </c>
      <c r="F140" s="230" t="s">
        <v>150</v>
      </c>
      <c r="G140" s="228"/>
      <c r="H140" s="231">
        <v>9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AT140" s="237" t="s">
        <v>147</v>
      </c>
      <c r="AU140" s="237" t="s">
        <v>83</v>
      </c>
      <c r="AV140" s="15" t="s">
        <v>129</v>
      </c>
      <c r="AW140" s="15" t="s">
        <v>30</v>
      </c>
      <c r="AX140" s="15" t="s">
        <v>81</v>
      </c>
      <c r="AY140" s="237" t="s">
        <v>122</v>
      </c>
    </row>
    <row r="141" spans="1:65" s="2" customFormat="1" ht="37.799999999999997" customHeight="1">
      <c r="A141" s="35"/>
      <c r="B141" s="36"/>
      <c r="C141" s="187" t="s">
        <v>129</v>
      </c>
      <c r="D141" s="187" t="s">
        <v>124</v>
      </c>
      <c r="E141" s="188" t="s">
        <v>175</v>
      </c>
      <c r="F141" s="189" t="s">
        <v>176</v>
      </c>
      <c r="G141" s="190" t="s">
        <v>169</v>
      </c>
      <c r="H141" s="191">
        <v>18</v>
      </c>
      <c r="I141" s="192"/>
      <c r="J141" s="193">
        <f>ROUND(I141*H141,2)</f>
        <v>0</v>
      </c>
      <c r="K141" s="189" t="s">
        <v>128</v>
      </c>
      <c r="L141" s="40"/>
      <c r="M141" s="194" t="s">
        <v>1</v>
      </c>
      <c r="N141" s="195" t="s">
        <v>38</v>
      </c>
      <c r="O141" s="72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8" t="s">
        <v>129</v>
      </c>
      <c r="AT141" s="198" t="s">
        <v>124</v>
      </c>
      <c r="AU141" s="198" t="s">
        <v>83</v>
      </c>
      <c r="AY141" s="18" t="s">
        <v>122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8" t="s">
        <v>81</v>
      </c>
      <c r="BK141" s="199">
        <f>ROUND(I141*H141,2)</f>
        <v>0</v>
      </c>
      <c r="BL141" s="18" t="s">
        <v>129</v>
      </c>
      <c r="BM141" s="198" t="s">
        <v>433</v>
      </c>
    </row>
    <row r="142" spans="1:65" s="2" customFormat="1" ht="38.4">
      <c r="A142" s="35"/>
      <c r="B142" s="36"/>
      <c r="C142" s="37"/>
      <c r="D142" s="200" t="s">
        <v>131</v>
      </c>
      <c r="E142" s="37"/>
      <c r="F142" s="201" t="s">
        <v>178</v>
      </c>
      <c r="G142" s="37"/>
      <c r="H142" s="37"/>
      <c r="I142" s="202"/>
      <c r="J142" s="37"/>
      <c r="K142" s="37"/>
      <c r="L142" s="40"/>
      <c r="M142" s="203"/>
      <c r="N142" s="204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131</v>
      </c>
      <c r="AU142" s="18" t="s">
        <v>83</v>
      </c>
    </row>
    <row r="143" spans="1:65" s="13" customFormat="1" ht="10.199999999999999">
      <c r="B143" s="205"/>
      <c r="C143" s="206"/>
      <c r="D143" s="200" t="s">
        <v>147</v>
      </c>
      <c r="E143" s="207" t="s">
        <v>1</v>
      </c>
      <c r="F143" s="208" t="s">
        <v>434</v>
      </c>
      <c r="G143" s="206"/>
      <c r="H143" s="209">
        <v>18</v>
      </c>
      <c r="I143" s="210"/>
      <c r="J143" s="206"/>
      <c r="K143" s="206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147</v>
      </c>
      <c r="AU143" s="215" t="s">
        <v>83</v>
      </c>
      <c r="AV143" s="13" t="s">
        <v>83</v>
      </c>
      <c r="AW143" s="13" t="s">
        <v>30</v>
      </c>
      <c r="AX143" s="13" t="s">
        <v>73</v>
      </c>
      <c r="AY143" s="215" t="s">
        <v>122</v>
      </c>
    </row>
    <row r="144" spans="1:65" s="14" customFormat="1" ht="10.199999999999999">
      <c r="B144" s="216"/>
      <c r="C144" s="217"/>
      <c r="D144" s="200" t="s">
        <v>147</v>
      </c>
      <c r="E144" s="218" t="s">
        <v>1</v>
      </c>
      <c r="F144" s="219" t="s">
        <v>435</v>
      </c>
      <c r="G144" s="217"/>
      <c r="H144" s="220">
        <v>18</v>
      </c>
      <c r="I144" s="221"/>
      <c r="J144" s="217"/>
      <c r="K144" s="217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147</v>
      </c>
      <c r="AU144" s="226" t="s">
        <v>83</v>
      </c>
      <c r="AV144" s="14" t="s">
        <v>137</v>
      </c>
      <c r="AW144" s="14" t="s">
        <v>30</v>
      </c>
      <c r="AX144" s="14" t="s">
        <v>73</v>
      </c>
      <c r="AY144" s="226" t="s">
        <v>122</v>
      </c>
    </row>
    <row r="145" spans="1:65" s="15" customFormat="1" ht="10.199999999999999">
      <c r="B145" s="227"/>
      <c r="C145" s="228"/>
      <c r="D145" s="200" t="s">
        <v>147</v>
      </c>
      <c r="E145" s="229" t="s">
        <v>1</v>
      </c>
      <c r="F145" s="230" t="s">
        <v>150</v>
      </c>
      <c r="G145" s="228"/>
      <c r="H145" s="231">
        <v>18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AT145" s="237" t="s">
        <v>147</v>
      </c>
      <c r="AU145" s="237" t="s">
        <v>83</v>
      </c>
      <c r="AV145" s="15" t="s">
        <v>129</v>
      </c>
      <c r="AW145" s="15" t="s">
        <v>30</v>
      </c>
      <c r="AX145" s="15" t="s">
        <v>81</v>
      </c>
      <c r="AY145" s="237" t="s">
        <v>122</v>
      </c>
    </row>
    <row r="146" spans="1:65" s="2" customFormat="1" ht="24.15" customHeight="1">
      <c r="A146" s="35"/>
      <c r="B146" s="36"/>
      <c r="C146" s="187" t="s">
        <v>151</v>
      </c>
      <c r="D146" s="187" t="s">
        <v>124</v>
      </c>
      <c r="E146" s="188" t="s">
        <v>182</v>
      </c>
      <c r="F146" s="189" t="s">
        <v>183</v>
      </c>
      <c r="G146" s="190" t="s">
        <v>169</v>
      </c>
      <c r="H146" s="191">
        <v>9</v>
      </c>
      <c r="I146" s="192"/>
      <c r="J146" s="193">
        <f>ROUND(I146*H146,2)</f>
        <v>0</v>
      </c>
      <c r="K146" s="189" t="s">
        <v>128</v>
      </c>
      <c r="L146" s="40"/>
      <c r="M146" s="194" t="s">
        <v>1</v>
      </c>
      <c r="N146" s="195" t="s">
        <v>38</v>
      </c>
      <c r="O146" s="72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8" t="s">
        <v>129</v>
      </c>
      <c r="AT146" s="198" t="s">
        <v>124</v>
      </c>
      <c r="AU146" s="198" t="s">
        <v>83</v>
      </c>
      <c r="AY146" s="18" t="s">
        <v>122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8" t="s">
        <v>81</v>
      </c>
      <c r="BK146" s="199">
        <f>ROUND(I146*H146,2)</f>
        <v>0</v>
      </c>
      <c r="BL146" s="18" t="s">
        <v>129</v>
      </c>
      <c r="BM146" s="198" t="s">
        <v>436</v>
      </c>
    </row>
    <row r="147" spans="1:65" s="2" customFormat="1" ht="28.8">
      <c r="A147" s="35"/>
      <c r="B147" s="36"/>
      <c r="C147" s="37"/>
      <c r="D147" s="200" t="s">
        <v>131</v>
      </c>
      <c r="E147" s="37"/>
      <c r="F147" s="201" t="s">
        <v>185</v>
      </c>
      <c r="G147" s="37"/>
      <c r="H147" s="37"/>
      <c r="I147" s="202"/>
      <c r="J147" s="37"/>
      <c r="K147" s="37"/>
      <c r="L147" s="40"/>
      <c r="M147" s="203"/>
      <c r="N147" s="204"/>
      <c r="O147" s="72"/>
      <c r="P147" s="72"/>
      <c r="Q147" s="72"/>
      <c r="R147" s="72"/>
      <c r="S147" s="72"/>
      <c r="T147" s="73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131</v>
      </c>
      <c r="AU147" s="18" t="s">
        <v>83</v>
      </c>
    </row>
    <row r="148" spans="1:65" s="13" customFormat="1" ht="10.199999999999999">
      <c r="B148" s="205"/>
      <c r="C148" s="206"/>
      <c r="D148" s="200" t="s">
        <v>147</v>
      </c>
      <c r="E148" s="207" t="s">
        <v>1</v>
      </c>
      <c r="F148" s="208" t="s">
        <v>181</v>
      </c>
      <c r="G148" s="206"/>
      <c r="H148" s="209">
        <v>9</v>
      </c>
      <c r="I148" s="210"/>
      <c r="J148" s="206"/>
      <c r="K148" s="206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147</v>
      </c>
      <c r="AU148" s="215" t="s">
        <v>83</v>
      </c>
      <c r="AV148" s="13" t="s">
        <v>83</v>
      </c>
      <c r="AW148" s="13" t="s">
        <v>30</v>
      </c>
      <c r="AX148" s="13" t="s">
        <v>73</v>
      </c>
      <c r="AY148" s="215" t="s">
        <v>122</v>
      </c>
    </row>
    <row r="149" spans="1:65" s="14" customFormat="1" ht="10.199999999999999">
      <c r="B149" s="216"/>
      <c r="C149" s="217"/>
      <c r="D149" s="200" t="s">
        <v>147</v>
      </c>
      <c r="E149" s="218" t="s">
        <v>1</v>
      </c>
      <c r="F149" s="219" t="s">
        <v>437</v>
      </c>
      <c r="G149" s="217"/>
      <c r="H149" s="220">
        <v>9</v>
      </c>
      <c r="I149" s="221"/>
      <c r="J149" s="217"/>
      <c r="K149" s="217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147</v>
      </c>
      <c r="AU149" s="226" t="s">
        <v>83</v>
      </c>
      <c r="AV149" s="14" t="s">
        <v>137</v>
      </c>
      <c r="AW149" s="14" t="s">
        <v>30</v>
      </c>
      <c r="AX149" s="14" t="s">
        <v>73</v>
      </c>
      <c r="AY149" s="226" t="s">
        <v>122</v>
      </c>
    </row>
    <row r="150" spans="1:65" s="15" customFormat="1" ht="10.199999999999999">
      <c r="B150" s="227"/>
      <c r="C150" s="228"/>
      <c r="D150" s="200" t="s">
        <v>147</v>
      </c>
      <c r="E150" s="229" t="s">
        <v>1</v>
      </c>
      <c r="F150" s="230" t="s">
        <v>150</v>
      </c>
      <c r="G150" s="228"/>
      <c r="H150" s="231">
        <v>9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AT150" s="237" t="s">
        <v>147</v>
      </c>
      <c r="AU150" s="237" t="s">
        <v>83</v>
      </c>
      <c r="AV150" s="15" t="s">
        <v>129</v>
      </c>
      <c r="AW150" s="15" t="s">
        <v>30</v>
      </c>
      <c r="AX150" s="15" t="s">
        <v>81</v>
      </c>
      <c r="AY150" s="237" t="s">
        <v>122</v>
      </c>
    </row>
    <row r="151" spans="1:65" s="2" customFormat="1" ht="24.15" customHeight="1">
      <c r="A151" s="35"/>
      <c r="B151" s="36"/>
      <c r="C151" s="187" t="s">
        <v>159</v>
      </c>
      <c r="D151" s="187" t="s">
        <v>124</v>
      </c>
      <c r="E151" s="188" t="s">
        <v>438</v>
      </c>
      <c r="F151" s="189" t="s">
        <v>439</v>
      </c>
      <c r="G151" s="190" t="s">
        <v>169</v>
      </c>
      <c r="H151" s="191">
        <v>44</v>
      </c>
      <c r="I151" s="192"/>
      <c r="J151" s="193">
        <f>ROUND(I151*H151,2)</f>
        <v>0</v>
      </c>
      <c r="K151" s="189" t="s">
        <v>128</v>
      </c>
      <c r="L151" s="40"/>
      <c r="M151" s="194" t="s">
        <v>1</v>
      </c>
      <c r="N151" s="195" t="s">
        <v>38</v>
      </c>
      <c r="O151" s="72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8" t="s">
        <v>129</v>
      </c>
      <c r="AT151" s="198" t="s">
        <v>124</v>
      </c>
      <c r="AU151" s="198" t="s">
        <v>83</v>
      </c>
      <c r="AY151" s="18" t="s">
        <v>122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8" t="s">
        <v>81</v>
      </c>
      <c r="BK151" s="199">
        <f>ROUND(I151*H151,2)</f>
        <v>0</v>
      </c>
      <c r="BL151" s="18" t="s">
        <v>129</v>
      </c>
      <c r="BM151" s="198" t="s">
        <v>440</v>
      </c>
    </row>
    <row r="152" spans="1:65" s="2" customFormat="1" ht="28.8">
      <c r="A152" s="35"/>
      <c r="B152" s="36"/>
      <c r="C152" s="37"/>
      <c r="D152" s="200" t="s">
        <v>131</v>
      </c>
      <c r="E152" s="37"/>
      <c r="F152" s="201" t="s">
        <v>441</v>
      </c>
      <c r="G152" s="37"/>
      <c r="H152" s="37"/>
      <c r="I152" s="202"/>
      <c r="J152" s="37"/>
      <c r="K152" s="37"/>
      <c r="L152" s="40"/>
      <c r="M152" s="203"/>
      <c r="N152" s="204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131</v>
      </c>
      <c r="AU152" s="18" t="s">
        <v>83</v>
      </c>
    </row>
    <row r="153" spans="1:65" s="13" customFormat="1" ht="10.199999999999999">
      <c r="B153" s="205"/>
      <c r="C153" s="206"/>
      <c r="D153" s="200" t="s">
        <v>147</v>
      </c>
      <c r="E153" s="207" t="s">
        <v>1</v>
      </c>
      <c r="F153" s="208" t="s">
        <v>442</v>
      </c>
      <c r="G153" s="206"/>
      <c r="H153" s="209">
        <v>44</v>
      </c>
      <c r="I153" s="210"/>
      <c r="J153" s="206"/>
      <c r="K153" s="206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147</v>
      </c>
      <c r="AU153" s="215" t="s">
        <v>83</v>
      </c>
      <c r="AV153" s="13" t="s">
        <v>83</v>
      </c>
      <c r="AW153" s="13" t="s">
        <v>30</v>
      </c>
      <c r="AX153" s="13" t="s">
        <v>73</v>
      </c>
      <c r="AY153" s="215" t="s">
        <v>122</v>
      </c>
    </row>
    <row r="154" spans="1:65" s="14" customFormat="1" ht="20.399999999999999">
      <c r="B154" s="216"/>
      <c r="C154" s="217"/>
      <c r="D154" s="200" t="s">
        <v>147</v>
      </c>
      <c r="E154" s="218" t="s">
        <v>1</v>
      </c>
      <c r="F154" s="219" t="s">
        <v>443</v>
      </c>
      <c r="G154" s="217"/>
      <c r="H154" s="220">
        <v>44</v>
      </c>
      <c r="I154" s="221"/>
      <c r="J154" s="217"/>
      <c r="K154" s="217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147</v>
      </c>
      <c r="AU154" s="226" t="s">
        <v>83</v>
      </c>
      <c r="AV154" s="14" t="s">
        <v>137</v>
      </c>
      <c r="AW154" s="14" t="s">
        <v>30</v>
      </c>
      <c r="AX154" s="14" t="s">
        <v>73</v>
      </c>
      <c r="AY154" s="226" t="s">
        <v>122</v>
      </c>
    </row>
    <row r="155" spans="1:65" s="15" customFormat="1" ht="10.199999999999999">
      <c r="B155" s="227"/>
      <c r="C155" s="228"/>
      <c r="D155" s="200" t="s">
        <v>147</v>
      </c>
      <c r="E155" s="229" t="s">
        <v>1</v>
      </c>
      <c r="F155" s="230" t="s">
        <v>150</v>
      </c>
      <c r="G155" s="228"/>
      <c r="H155" s="231">
        <v>44</v>
      </c>
      <c r="I155" s="232"/>
      <c r="J155" s="228"/>
      <c r="K155" s="228"/>
      <c r="L155" s="233"/>
      <c r="M155" s="234"/>
      <c r="N155" s="235"/>
      <c r="O155" s="235"/>
      <c r="P155" s="235"/>
      <c r="Q155" s="235"/>
      <c r="R155" s="235"/>
      <c r="S155" s="235"/>
      <c r="T155" s="236"/>
      <c r="AT155" s="237" t="s">
        <v>147</v>
      </c>
      <c r="AU155" s="237" t="s">
        <v>83</v>
      </c>
      <c r="AV155" s="15" t="s">
        <v>129</v>
      </c>
      <c r="AW155" s="15" t="s">
        <v>30</v>
      </c>
      <c r="AX155" s="15" t="s">
        <v>81</v>
      </c>
      <c r="AY155" s="237" t="s">
        <v>122</v>
      </c>
    </row>
    <row r="156" spans="1:65" s="2" customFormat="1" ht="24.15" customHeight="1">
      <c r="A156" s="35"/>
      <c r="B156" s="36"/>
      <c r="C156" s="187" t="s">
        <v>166</v>
      </c>
      <c r="D156" s="187" t="s">
        <v>124</v>
      </c>
      <c r="E156" s="188" t="s">
        <v>444</v>
      </c>
      <c r="F156" s="189" t="s">
        <v>445</v>
      </c>
      <c r="G156" s="190" t="s">
        <v>191</v>
      </c>
      <c r="H156" s="191">
        <v>70</v>
      </c>
      <c r="I156" s="192"/>
      <c r="J156" s="193">
        <f>ROUND(I156*H156,2)</f>
        <v>0</v>
      </c>
      <c r="K156" s="189" t="s">
        <v>128</v>
      </c>
      <c r="L156" s="40"/>
      <c r="M156" s="194" t="s">
        <v>1</v>
      </c>
      <c r="N156" s="195" t="s">
        <v>38</v>
      </c>
      <c r="O156" s="72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8" t="s">
        <v>129</v>
      </c>
      <c r="AT156" s="198" t="s">
        <v>124</v>
      </c>
      <c r="AU156" s="198" t="s">
        <v>83</v>
      </c>
      <c r="AY156" s="18" t="s">
        <v>122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8" t="s">
        <v>81</v>
      </c>
      <c r="BK156" s="199">
        <f>ROUND(I156*H156,2)</f>
        <v>0</v>
      </c>
      <c r="BL156" s="18" t="s">
        <v>129</v>
      </c>
      <c r="BM156" s="198" t="s">
        <v>446</v>
      </c>
    </row>
    <row r="157" spans="1:65" s="2" customFormat="1" ht="28.8">
      <c r="A157" s="35"/>
      <c r="B157" s="36"/>
      <c r="C157" s="37"/>
      <c r="D157" s="200" t="s">
        <v>131</v>
      </c>
      <c r="E157" s="37"/>
      <c r="F157" s="201" t="s">
        <v>447</v>
      </c>
      <c r="G157" s="37"/>
      <c r="H157" s="37"/>
      <c r="I157" s="202"/>
      <c r="J157" s="37"/>
      <c r="K157" s="37"/>
      <c r="L157" s="40"/>
      <c r="M157" s="203"/>
      <c r="N157" s="204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131</v>
      </c>
      <c r="AU157" s="18" t="s">
        <v>83</v>
      </c>
    </row>
    <row r="158" spans="1:65" s="13" customFormat="1" ht="10.199999999999999">
      <c r="B158" s="205"/>
      <c r="C158" s="206"/>
      <c r="D158" s="200" t="s">
        <v>147</v>
      </c>
      <c r="E158" s="207" t="s">
        <v>1</v>
      </c>
      <c r="F158" s="208" t="s">
        <v>448</v>
      </c>
      <c r="G158" s="206"/>
      <c r="H158" s="209">
        <v>70</v>
      </c>
      <c r="I158" s="210"/>
      <c r="J158" s="206"/>
      <c r="K158" s="206"/>
      <c r="L158" s="211"/>
      <c r="M158" s="212"/>
      <c r="N158" s="213"/>
      <c r="O158" s="213"/>
      <c r="P158" s="213"/>
      <c r="Q158" s="213"/>
      <c r="R158" s="213"/>
      <c r="S158" s="213"/>
      <c r="T158" s="214"/>
      <c r="AT158" s="215" t="s">
        <v>147</v>
      </c>
      <c r="AU158" s="215" t="s">
        <v>83</v>
      </c>
      <c r="AV158" s="13" t="s">
        <v>83</v>
      </c>
      <c r="AW158" s="13" t="s">
        <v>30</v>
      </c>
      <c r="AX158" s="13" t="s">
        <v>73</v>
      </c>
      <c r="AY158" s="215" t="s">
        <v>122</v>
      </c>
    </row>
    <row r="159" spans="1:65" s="14" customFormat="1" ht="10.199999999999999">
      <c r="B159" s="216"/>
      <c r="C159" s="217"/>
      <c r="D159" s="200" t="s">
        <v>147</v>
      </c>
      <c r="E159" s="218" t="s">
        <v>1</v>
      </c>
      <c r="F159" s="219" t="s">
        <v>449</v>
      </c>
      <c r="G159" s="217"/>
      <c r="H159" s="220">
        <v>70</v>
      </c>
      <c r="I159" s="221"/>
      <c r="J159" s="217"/>
      <c r="K159" s="217"/>
      <c r="L159" s="222"/>
      <c r="M159" s="223"/>
      <c r="N159" s="224"/>
      <c r="O159" s="224"/>
      <c r="P159" s="224"/>
      <c r="Q159" s="224"/>
      <c r="R159" s="224"/>
      <c r="S159" s="224"/>
      <c r="T159" s="225"/>
      <c r="AT159" s="226" t="s">
        <v>147</v>
      </c>
      <c r="AU159" s="226" t="s">
        <v>83</v>
      </c>
      <c r="AV159" s="14" t="s">
        <v>137</v>
      </c>
      <c r="AW159" s="14" t="s">
        <v>30</v>
      </c>
      <c r="AX159" s="14" t="s">
        <v>81</v>
      </c>
      <c r="AY159" s="226" t="s">
        <v>122</v>
      </c>
    </row>
    <row r="160" spans="1:65" s="2" customFormat="1" ht="16.5" customHeight="1">
      <c r="A160" s="35"/>
      <c r="B160" s="36"/>
      <c r="C160" s="238" t="s">
        <v>174</v>
      </c>
      <c r="D160" s="238" t="s">
        <v>197</v>
      </c>
      <c r="E160" s="239" t="s">
        <v>450</v>
      </c>
      <c r="F160" s="240" t="s">
        <v>451</v>
      </c>
      <c r="G160" s="241" t="s">
        <v>200</v>
      </c>
      <c r="H160" s="242">
        <v>0.6</v>
      </c>
      <c r="I160" s="243"/>
      <c r="J160" s="244">
        <f>ROUND(I160*H160,2)</f>
        <v>0</v>
      </c>
      <c r="K160" s="240" t="s">
        <v>128</v>
      </c>
      <c r="L160" s="245"/>
      <c r="M160" s="246" t="s">
        <v>1</v>
      </c>
      <c r="N160" s="247" t="s">
        <v>38</v>
      </c>
      <c r="O160" s="72"/>
      <c r="P160" s="196">
        <f>O160*H160</f>
        <v>0</v>
      </c>
      <c r="Q160" s="196">
        <v>1E-3</v>
      </c>
      <c r="R160" s="196">
        <f>Q160*H160</f>
        <v>5.9999999999999995E-4</v>
      </c>
      <c r="S160" s="196">
        <v>0</v>
      </c>
      <c r="T160" s="19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8" t="s">
        <v>174</v>
      </c>
      <c r="AT160" s="198" t="s">
        <v>197</v>
      </c>
      <c r="AU160" s="198" t="s">
        <v>83</v>
      </c>
      <c r="AY160" s="18" t="s">
        <v>122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8" t="s">
        <v>81</v>
      </c>
      <c r="BK160" s="199">
        <f>ROUND(I160*H160,2)</f>
        <v>0</v>
      </c>
      <c r="BL160" s="18" t="s">
        <v>129</v>
      </c>
      <c r="BM160" s="198" t="s">
        <v>452</v>
      </c>
    </row>
    <row r="161" spans="1:65" s="2" customFormat="1" ht="10.199999999999999">
      <c r="A161" s="35"/>
      <c r="B161" s="36"/>
      <c r="C161" s="37"/>
      <c r="D161" s="200" t="s">
        <v>131</v>
      </c>
      <c r="E161" s="37"/>
      <c r="F161" s="201" t="s">
        <v>451</v>
      </c>
      <c r="G161" s="37"/>
      <c r="H161" s="37"/>
      <c r="I161" s="202"/>
      <c r="J161" s="37"/>
      <c r="K161" s="37"/>
      <c r="L161" s="40"/>
      <c r="M161" s="203"/>
      <c r="N161" s="204"/>
      <c r="O161" s="72"/>
      <c r="P161" s="72"/>
      <c r="Q161" s="72"/>
      <c r="R161" s="72"/>
      <c r="S161" s="72"/>
      <c r="T161" s="73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131</v>
      </c>
      <c r="AU161" s="18" t="s">
        <v>83</v>
      </c>
    </row>
    <row r="162" spans="1:65" s="13" customFormat="1" ht="10.199999999999999">
      <c r="B162" s="205"/>
      <c r="C162" s="206"/>
      <c r="D162" s="200" t="s">
        <v>147</v>
      </c>
      <c r="E162" s="207" t="s">
        <v>1</v>
      </c>
      <c r="F162" s="208" t="s">
        <v>453</v>
      </c>
      <c r="G162" s="206"/>
      <c r="H162" s="209">
        <v>0.6</v>
      </c>
      <c r="I162" s="210"/>
      <c r="J162" s="206"/>
      <c r="K162" s="206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147</v>
      </c>
      <c r="AU162" s="215" t="s">
        <v>83</v>
      </c>
      <c r="AV162" s="13" t="s">
        <v>83</v>
      </c>
      <c r="AW162" s="13" t="s">
        <v>30</v>
      </c>
      <c r="AX162" s="13" t="s">
        <v>73</v>
      </c>
      <c r="AY162" s="215" t="s">
        <v>122</v>
      </c>
    </row>
    <row r="163" spans="1:65" s="14" customFormat="1" ht="10.199999999999999">
      <c r="B163" s="216"/>
      <c r="C163" s="217"/>
      <c r="D163" s="200" t="s">
        <v>147</v>
      </c>
      <c r="E163" s="218" t="s">
        <v>1</v>
      </c>
      <c r="F163" s="219" t="s">
        <v>449</v>
      </c>
      <c r="G163" s="217"/>
      <c r="H163" s="220">
        <v>0.6</v>
      </c>
      <c r="I163" s="221"/>
      <c r="J163" s="217"/>
      <c r="K163" s="217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147</v>
      </c>
      <c r="AU163" s="226" t="s">
        <v>83</v>
      </c>
      <c r="AV163" s="14" t="s">
        <v>137</v>
      </c>
      <c r="AW163" s="14" t="s">
        <v>30</v>
      </c>
      <c r="AX163" s="14" t="s">
        <v>81</v>
      </c>
      <c r="AY163" s="226" t="s">
        <v>122</v>
      </c>
    </row>
    <row r="164" spans="1:65" s="2" customFormat="1" ht="24.15" customHeight="1">
      <c r="A164" s="35"/>
      <c r="B164" s="36"/>
      <c r="C164" s="187" t="s">
        <v>181</v>
      </c>
      <c r="D164" s="187" t="s">
        <v>124</v>
      </c>
      <c r="E164" s="188" t="s">
        <v>298</v>
      </c>
      <c r="F164" s="189" t="s">
        <v>299</v>
      </c>
      <c r="G164" s="190" t="s">
        <v>191</v>
      </c>
      <c r="H164" s="191">
        <v>14.7</v>
      </c>
      <c r="I164" s="192"/>
      <c r="J164" s="193">
        <f>ROUND(I164*H164,2)</f>
        <v>0</v>
      </c>
      <c r="K164" s="189" t="s">
        <v>128</v>
      </c>
      <c r="L164" s="40"/>
      <c r="M164" s="194" t="s">
        <v>1</v>
      </c>
      <c r="N164" s="195" t="s">
        <v>38</v>
      </c>
      <c r="O164" s="72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8" t="s">
        <v>129</v>
      </c>
      <c r="AT164" s="198" t="s">
        <v>124</v>
      </c>
      <c r="AU164" s="198" t="s">
        <v>83</v>
      </c>
      <c r="AY164" s="18" t="s">
        <v>122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8" t="s">
        <v>81</v>
      </c>
      <c r="BK164" s="199">
        <f>ROUND(I164*H164,2)</f>
        <v>0</v>
      </c>
      <c r="BL164" s="18" t="s">
        <v>129</v>
      </c>
      <c r="BM164" s="198" t="s">
        <v>454</v>
      </c>
    </row>
    <row r="165" spans="1:65" s="2" customFormat="1" ht="19.2">
      <c r="A165" s="35"/>
      <c r="B165" s="36"/>
      <c r="C165" s="37"/>
      <c r="D165" s="200" t="s">
        <v>131</v>
      </c>
      <c r="E165" s="37"/>
      <c r="F165" s="201" t="s">
        <v>301</v>
      </c>
      <c r="G165" s="37"/>
      <c r="H165" s="37"/>
      <c r="I165" s="202"/>
      <c r="J165" s="37"/>
      <c r="K165" s="37"/>
      <c r="L165" s="40"/>
      <c r="M165" s="203"/>
      <c r="N165" s="204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131</v>
      </c>
      <c r="AU165" s="18" t="s">
        <v>83</v>
      </c>
    </row>
    <row r="166" spans="1:65" s="13" customFormat="1" ht="10.199999999999999">
      <c r="B166" s="205"/>
      <c r="C166" s="206"/>
      <c r="D166" s="200" t="s">
        <v>147</v>
      </c>
      <c r="E166" s="207" t="s">
        <v>1</v>
      </c>
      <c r="F166" s="208" t="s">
        <v>455</v>
      </c>
      <c r="G166" s="206"/>
      <c r="H166" s="209">
        <v>14.7</v>
      </c>
      <c r="I166" s="210"/>
      <c r="J166" s="206"/>
      <c r="K166" s="206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147</v>
      </c>
      <c r="AU166" s="215" t="s">
        <v>83</v>
      </c>
      <c r="AV166" s="13" t="s">
        <v>83</v>
      </c>
      <c r="AW166" s="13" t="s">
        <v>30</v>
      </c>
      <c r="AX166" s="13" t="s">
        <v>73</v>
      </c>
      <c r="AY166" s="215" t="s">
        <v>122</v>
      </c>
    </row>
    <row r="167" spans="1:65" s="14" customFormat="1" ht="10.199999999999999">
      <c r="B167" s="216"/>
      <c r="C167" s="217"/>
      <c r="D167" s="200" t="s">
        <v>147</v>
      </c>
      <c r="E167" s="218" t="s">
        <v>1</v>
      </c>
      <c r="F167" s="219" t="s">
        <v>456</v>
      </c>
      <c r="G167" s="217"/>
      <c r="H167" s="220">
        <v>14.7</v>
      </c>
      <c r="I167" s="221"/>
      <c r="J167" s="217"/>
      <c r="K167" s="217"/>
      <c r="L167" s="222"/>
      <c r="M167" s="223"/>
      <c r="N167" s="224"/>
      <c r="O167" s="224"/>
      <c r="P167" s="224"/>
      <c r="Q167" s="224"/>
      <c r="R167" s="224"/>
      <c r="S167" s="224"/>
      <c r="T167" s="225"/>
      <c r="AT167" s="226" t="s">
        <v>147</v>
      </c>
      <c r="AU167" s="226" t="s">
        <v>83</v>
      </c>
      <c r="AV167" s="14" t="s">
        <v>137</v>
      </c>
      <c r="AW167" s="14" t="s">
        <v>30</v>
      </c>
      <c r="AX167" s="14" t="s">
        <v>73</v>
      </c>
      <c r="AY167" s="226" t="s">
        <v>122</v>
      </c>
    </row>
    <row r="168" spans="1:65" s="15" customFormat="1" ht="10.199999999999999">
      <c r="B168" s="227"/>
      <c r="C168" s="228"/>
      <c r="D168" s="200" t="s">
        <v>147</v>
      </c>
      <c r="E168" s="229" t="s">
        <v>1</v>
      </c>
      <c r="F168" s="230" t="s">
        <v>150</v>
      </c>
      <c r="G168" s="228"/>
      <c r="H168" s="231">
        <v>14.7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AT168" s="237" t="s">
        <v>147</v>
      </c>
      <c r="AU168" s="237" t="s">
        <v>83</v>
      </c>
      <c r="AV168" s="15" t="s">
        <v>129</v>
      </c>
      <c r="AW168" s="15" t="s">
        <v>30</v>
      </c>
      <c r="AX168" s="15" t="s">
        <v>81</v>
      </c>
      <c r="AY168" s="237" t="s">
        <v>122</v>
      </c>
    </row>
    <row r="169" spans="1:65" s="12" customFormat="1" ht="22.8" customHeight="1">
      <c r="B169" s="171"/>
      <c r="C169" s="172"/>
      <c r="D169" s="173" t="s">
        <v>72</v>
      </c>
      <c r="E169" s="185" t="s">
        <v>83</v>
      </c>
      <c r="F169" s="185" t="s">
        <v>308</v>
      </c>
      <c r="G169" s="172"/>
      <c r="H169" s="172"/>
      <c r="I169" s="175"/>
      <c r="J169" s="186">
        <f>BK169</f>
        <v>0</v>
      </c>
      <c r="K169" s="172"/>
      <c r="L169" s="177"/>
      <c r="M169" s="178"/>
      <c r="N169" s="179"/>
      <c r="O169" s="179"/>
      <c r="P169" s="180">
        <f>SUM(P170:P185)</f>
        <v>0</v>
      </c>
      <c r="Q169" s="179"/>
      <c r="R169" s="180">
        <f>SUM(R170:R185)</f>
        <v>30.721465129600002</v>
      </c>
      <c r="S169" s="179"/>
      <c r="T169" s="181">
        <f>SUM(T170:T185)</f>
        <v>0</v>
      </c>
      <c r="AR169" s="182" t="s">
        <v>81</v>
      </c>
      <c r="AT169" s="183" t="s">
        <v>72</v>
      </c>
      <c r="AU169" s="183" t="s">
        <v>81</v>
      </c>
      <c r="AY169" s="182" t="s">
        <v>122</v>
      </c>
      <c r="BK169" s="184">
        <f>SUM(BK170:BK185)</f>
        <v>0</v>
      </c>
    </row>
    <row r="170" spans="1:65" s="2" customFormat="1" ht="24.15" customHeight="1">
      <c r="A170" s="35"/>
      <c r="B170" s="36"/>
      <c r="C170" s="187" t="s">
        <v>188</v>
      </c>
      <c r="D170" s="187" t="s">
        <v>124</v>
      </c>
      <c r="E170" s="188" t="s">
        <v>309</v>
      </c>
      <c r="F170" s="189" t="s">
        <v>310</v>
      </c>
      <c r="G170" s="190" t="s">
        <v>169</v>
      </c>
      <c r="H170" s="191">
        <v>12</v>
      </c>
      <c r="I170" s="192"/>
      <c r="J170" s="193">
        <f>ROUND(I170*H170,2)</f>
        <v>0</v>
      </c>
      <c r="K170" s="189" t="s">
        <v>128</v>
      </c>
      <c r="L170" s="40"/>
      <c r="M170" s="194" t="s">
        <v>1</v>
      </c>
      <c r="N170" s="195" t="s">
        <v>38</v>
      </c>
      <c r="O170" s="72"/>
      <c r="P170" s="196">
        <f>O170*H170</f>
        <v>0</v>
      </c>
      <c r="Q170" s="196">
        <v>2.5532816120000001</v>
      </c>
      <c r="R170" s="196">
        <f>Q170*H170</f>
        <v>30.639379344000002</v>
      </c>
      <c r="S170" s="196">
        <v>0</v>
      </c>
      <c r="T170" s="19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8" t="s">
        <v>129</v>
      </c>
      <c r="AT170" s="198" t="s">
        <v>124</v>
      </c>
      <c r="AU170" s="198" t="s">
        <v>83</v>
      </c>
      <c r="AY170" s="18" t="s">
        <v>122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8" t="s">
        <v>81</v>
      </c>
      <c r="BK170" s="199">
        <f>ROUND(I170*H170,2)</f>
        <v>0</v>
      </c>
      <c r="BL170" s="18" t="s">
        <v>129</v>
      </c>
      <c r="BM170" s="198" t="s">
        <v>457</v>
      </c>
    </row>
    <row r="171" spans="1:65" s="2" customFormat="1" ht="19.2">
      <c r="A171" s="35"/>
      <c r="B171" s="36"/>
      <c r="C171" s="37"/>
      <c r="D171" s="200" t="s">
        <v>131</v>
      </c>
      <c r="E171" s="37"/>
      <c r="F171" s="201" t="s">
        <v>312</v>
      </c>
      <c r="G171" s="37"/>
      <c r="H171" s="37"/>
      <c r="I171" s="202"/>
      <c r="J171" s="37"/>
      <c r="K171" s="37"/>
      <c r="L171" s="40"/>
      <c r="M171" s="203"/>
      <c r="N171" s="204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131</v>
      </c>
      <c r="AU171" s="18" t="s">
        <v>83</v>
      </c>
    </row>
    <row r="172" spans="1:65" s="13" customFormat="1" ht="10.199999999999999">
      <c r="B172" s="205"/>
      <c r="C172" s="206"/>
      <c r="D172" s="200" t="s">
        <v>147</v>
      </c>
      <c r="E172" s="207" t="s">
        <v>1</v>
      </c>
      <c r="F172" s="208" t="s">
        <v>458</v>
      </c>
      <c r="G172" s="206"/>
      <c r="H172" s="209">
        <v>3.52</v>
      </c>
      <c r="I172" s="210"/>
      <c r="J172" s="206"/>
      <c r="K172" s="206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147</v>
      </c>
      <c r="AU172" s="215" t="s">
        <v>83</v>
      </c>
      <c r="AV172" s="13" t="s">
        <v>83</v>
      </c>
      <c r="AW172" s="13" t="s">
        <v>30</v>
      </c>
      <c r="AX172" s="13" t="s">
        <v>73</v>
      </c>
      <c r="AY172" s="215" t="s">
        <v>122</v>
      </c>
    </row>
    <row r="173" spans="1:65" s="14" customFormat="1" ht="10.199999999999999">
      <c r="B173" s="216"/>
      <c r="C173" s="217"/>
      <c r="D173" s="200" t="s">
        <v>147</v>
      </c>
      <c r="E173" s="218" t="s">
        <v>1</v>
      </c>
      <c r="F173" s="219" t="s">
        <v>459</v>
      </c>
      <c r="G173" s="217"/>
      <c r="H173" s="220">
        <v>3.52</v>
      </c>
      <c r="I173" s="221"/>
      <c r="J173" s="217"/>
      <c r="K173" s="217"/>
      <c r="L173" s="222"/>
      <c r="M173" s="223"/>
      <c r="N173" s="224"/>
      <c r="O173" s="224"/>
      <c r="P173" s="224"/>
      <c r="Q173" s="224"/>
      <c r="R173" s="224"/>
      <c r="S173" s="224"/>
      <c r="T173" s="225"/>
      <c r="AT173" s="226" t="s">
        <v>147</v>
      </c>
      <c r="AU173" s="226" t="s">
        <v>83</v>
      </c>
      <c r="AV173" s="14" t="s">
        <v>137</v>
      </c>
      <c r="AW173" s="14" t="s">
        <v>30</v>
      </c>
      <c r="AX173" s="14" t="s">
        <v>73</v>
      </c>
      <c r="AY173" s="226" t="s">
        <v>122</v>
      </c>
    </row>
    <row r="174" spans="1:65" s="13" customFormat="1" ht="10.199999999999999">
      <c r="B174" s="205"/>
      <c r="C174" s="206"/>
      <c r="D174" s="200" t="s">
        <v>147</v>
      </c>
      <c r="E174" s="207" t="s">
        <v>1</v>
      </c>
      <c r="F174" s="208" t="s">
        <v>460</v>
      </c>
      <c r="G174" s="206"/>
      <c r="H174" s="209">
        <v>8.48</v>
      </c>
      <c r="I174" s="210"/>
      <c r="J174" s="206"/>
      <c r="K174" s="206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147</v>
      </c>
      <c r="AU174" s="215" t="s">
        <v>83</v>
      </c>
      <c r="AV174" s="13" t="s">
        <v>83</v>
      </c>
      <c r="AW174" s="13" t="s">
        <v>30</v>
      </c>
      <c r="AX174" s="13" t="s">
        <v>73</v>
      </c>
      <c r="AY174" s="215" t="s">
        <v>122</v>
      </c>
    </row>
    <row r="175" spans="1:65" s="14" customFormat="1" ht="10.199999999999999">
      <c r="B175" s="216"/>
      <c r="C175" s="217"/>
      <c r="D175" s="200" t="s">
        <v>147</v>
      </c>
      <c r="E175" s="218" t="s">
        <v>1</v>
      </c>
      <c r="F175" s="219" t="s">
        <v>461</v>
      </c>
      <c r="G175" s="217"/>
      <c r="H175" s="220">
        <v>8.48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147</v>
      </c>
      <c r="AU175" s="226" t="s">
        <v>83</v>
      </c>
      <c r="AV175" s="14" t="s">
        <v>137</v>
      </c>
      <c r="AW175" s="14" t="s">
        <v>30</v>
      </c>
      <c r="AX175" s="14" t="s">
        <v>73</v>
      </c>
      <c r="AY175" s="226" t="s">
        <v>122</v>
      </c>
    </row>
    <row r="176" spans="1:65" s="15" customFormat="1" ht="10.199999999999999">
      <c r="B176" s="227"/>
      <c r="C176" s="228"/>
      <c r="D176" s="200" t="s">
        <v>147</v>
      </c>
      <c r="E176" s="229" t="s">
        <v>1</v>
      </c>
      <c r="F176" s="230" t="s">
        <v>150</v>
      </c>
      <c r="G176" s="228"/>
      <c r="H176" s="231">
        <v>12</v>
      </c>
      <c r="I176" s="232"/>
      <c r="J176" s="228"/>
      <c r="K176" s="228"/>
      <c r="L176" s="233"/>
      <c r="M176" s="234"/>
      <c r="N176" s="235"/>
      <c r="O176" s="235"/>
      <c r="P176" s="235"/>
      <c r="Q176" s="235"/>
      <c r="R176" s="235"/>
      <c r="S176" s="235"/>
      <c r="T176" s="236"/>
      <c r="AT176" s="237" t="s">
        <v>147</v>
      </c>
      <c r="AU176" s="237" t="s">
        <v>83</v>
      </c>
      <c r="AV176" s="15" t="s">
        <v>129</v>
      </c>
      <c r="AW176" s="15" t="s">
        <v>30</v>
      </c>
      <c r="AX176" s="15" t="s">
        <v>81</v>
      </c>
      <c r="AY176" s="237" t="s">
        <v>122</v>
      </c>
    </row>
    <row r="177" spans="1:65" s="2" customFormat="1" ht="16.5" customHeight="1">
      <c r="A177" s="35"/>
      <c r="B177" s="36"/>
      <c r="C177" s="187" t="s">
        <v>196</v>
      </c>
      <c r="D177" s="187" t="s">
        <v>124</v>
      </c>
      <c r="E177" s="188" t="s">
        <v>317</v>
      </c>
      <c r="F177" s="189" t="s">
        <v>318</v>
      </c>
      <c r="G177" s="190" t="s">
        <v>191</v>
      </c>
      <c r="H177" s="191">
        <v>17.920000000000002</v>
      </c>
      <c r="I177" s="192"/>
      <c r="J177" s="193">
        <f>ROUND(I177*H177,2)</f>
        <v>0</v>
      </c>
      <c r="K177" s="189" t="s">
        <v>128</v>
      </c>
      <c r="L177" s="40"/>
      <c r="M177" s="194" t="s">
        <v>1</v>
      </c>
      <c r="N177" s="195" t="s">
        <v>38</v>
      </c>
      <c r="O177" s="72"/>
      <c r="P177" s="196">
        <f>O177*H177</f>
        <v>0</v>
      </c>
      <c r="Q177" s="196">
        <v>4.5806800000000002E-3</v>
      </c>
      <c r="R177" s="196">
        <f>Q177*H177</f>
        <v>8.2085785600000016E-2</v>
      </c>
      <c r="S177" s="196">
        <v>0</v>
      </c>
      <c r="T177" s="19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8" t="s">
        <v>129</v>
      </c>
      <c r="AT177" s="198" t="s">
        <v>124</v>
      </c>
      <c r="AU177" s="198" t="s">
        <v>83</v>
      </c>
      <c r="AY177" s="18" t="s">
        <v>122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8" t="s">
        <v>81</v>
      </c>
      <c r="BK177" s="199">
        <f>ROUND(I177*H177,2)</f>
        <v>0</v>
      </c>
      <c r="BL177" s="18" t="s">
        <v>129</v>
      </c>
      <c r="BM177" s="198" t="s">
        <v>462</v>
      </c>
    </row>
    <row r="178" spans="1:65" s="2" customFormat="1" ht="19.2">
      <c r="A178" s="35"/>
      <c r="B178" s="36"/>
      <c r="C178" s="37"/>
      <c r="D178" s="200" t="s">
        <v>131</v>
      </c>
      <c r="E178" s="37"/>
      <c r="F178" s="201" t="s">
        <v>320</v>
      </c>
      <c r="G178" s="37"/>
      <c r="H178" s="37"/>
      <c r="I178" s="202"/>
      <c r="J178" s="37"/>
      <c r="K178" s="37"/>
      <c r="L178" s="40"/>
      <c r="M178" s="203"/>
      <c r="N178" s="204"/>
      <c r="O178" s="72"/>
      <c r="P178" s="72"/>
      <c r="Q178" s="72"/>
      <c r="R178" s="72"/>
      <c r="S178" s="72"/>
      <c r="T178" s="73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131</v>
      </c>
      <c r="AU178" s="18" t="s">
        <v>83</v>
      </c>
    </row>
    <row r="179" spans="1:65" s="13" customFormat="1" ht="10.199999999999999">
      <c r="B179" s="205"/>
      <c r="C179" s="206"/>
      <c r="D179" s="200" t="s">
        <v>147</v>
      </c>
      <c r="E179" s="207" t="s">
        <v>1</v>
      </c>
      <c r="F179" s="208" t="s">
        <v>463</v>
      </c>
      <c r="G179" s="206"/>
      <c r="H179" s="209">
        <v>9.44</v>
      </c>
      <c r="I179" s="210"/>
      <c r="J179" s="206"/>
      <c r="K179" s="206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147</v>
      </c>
      <c r="AU179" s="215" t="s">
        <v>83</v>
      </c>
      <c r="AV179" s="13" t="s">
        <v>83</v>
      </c>
      <c r="AW179" s="13" t="s">
        <v>30</v>
      </c>
      <c r="AX179" s="13" t="s">
        <v>73</v>
      </c>
      <c r="AY179" s="215" t="s">
        <v>122</v>
      </c>
    </row>
    <row r="180" spans="1:65" s="14" customFormat="1" ht="10.199999999999999">
      <c r="B180" s="216"/>
      <c r="C180" s="217"/>
      <c r="D180" s="200" t="s">
        <v>147</v>
      </c>
      <c r="E180" s="218" t="s">
        <v>1</v>
      </c>
      <c r="F180" s="219" t="s">
        <v>459</v>
      </c>
      <c r="G180" s="217"/>
      <c r="H180" s="220">
        <v>9.44</v>
      </c>
      <c r="I180" s="221"/>
      <c r="J180" s="217"/>
      <c r="K180" s="217"/>
      <c r="L180" s="222"/>
      <c r="M180" s="223"/>
      <c r="N180" s="224"/>
      <c r="O180" s="224"/>
      <c r="P180" s="224"/>
      <c r="Q180" s="224"/>
      <c r="R180" s="224"/>
      <c r="S180" s="224"/>
      <c r="T180" s="225"/>
      <c r="AT180" s="226" t="s">
        <v>147</v>
      </c>
      <c r="AU180" s="226" t="s">
        <v>83</v>
      </c>
      <c r="AV180" s="14" t="s">
        <v>137</v>
      </c>
      <c r="AW180" s="14" t="s">
        <v>30</v>
      </c>
      <c r="AX180" s="14" t="s">
        <v>73</v>
      </c>
      <c r="AY180" s="226" t="s">
        <v>122</v>
      </c>
    </row>
    <row r="181" spans="1:65" s="13" customFormat="1" ht="10.199999999999999">
      <c r="B181" s="205"/>
      <c r="C181" s="206"/>
      <c r="D181" s="200" t="s">
        <v>147</v>
      </c>
      <c r="E181" s="207" t="s">
        <v>1</v>
      </c>
      <c r="F181" s="208" t="s">
        <v>460</v>
      </c>
      <c r="G181" s="206"/>
      <c r="H181" s="209">
        <v>8.48</v>
      </c>
      <c r="I181" s="210"/>
      <c r="J181" s="206"/>
      <c r="K181" s="206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147</v>
      </c>
      <c r="AU181" s="215" t="s">
        <v>83</v>
      </c>
      <c r="AV181" s="13" t="s">
        <v>83</v>
      </c>
      <c r="AW181" s="13" t="s">
        <v>30</v>
      </c>
      <c r="AX181" s="13" t="s">
        <v>73</v>
      </c>
      <c r="AY181" s="215" t="s">
        <v>122</v>
      </c>
    </row>
    <row r="182" spans="1:65" s="14" customFormat="1" ht="10.199999999999999">
      <c r="B182" s="216"/>
      <c r="C182" s="217"/>
      <c r="D182" s="200" t="s">
        <v>147</v>
      </c>
      <c r="E182" s="218" t="s">
        <v>1</v>
      </c>
      <c r="F182" s="219" t="s">
        <v>464</v>
      </c>
      <c r="G182" s="217"/>
      <c r="H182" s="220">
        <v>8.48</v>
      </c>
      <c r="I182" s="221"/>
      <c r="J182" s="217"/>
      <c r="K182" s="217"/>
      <c r="L182" s="222"/>
      <c r="M182" s="223"/>
      <c r="N182" s="224"/>
      <c r="O182" s="224"/>
      <c r="P182" s="224"/>
      <c r="Q182" s="224"/>
      <c r="R182" s="224"/>
      <c r="S182" s="224"/>
      <c r="T182" s="225"/>
      <c r="AT182" s="226" t="s">
        <v>147</v>
      </c>
      <c r="AU182" s="226" t="s">
        <v>83</v>
      </c>
      <c r="AV182" s="14" t="s">
        <v>137</v>
      </c>
      <c r="AW182" s="14" t="s">
        <v>30</v>
      </c>
      <c r="AX182" s="14" t="s">
        <v>73</v>
      </c>
      <c r="AY182" s="226" t="s">
        <v>122</v>
      </c>
    </row>
    <row r="183" spans="1:65" s="15" customFormat="1" ht="10.199999999999999">
      <c r="B183" s="227"/>
      <c r="C183" s="228"/>
      <c r="D183" s="200" t="s">
        <v>147</v>
      </c>
      <c r="E183" s="229" t="s">
        <v>1</v>
      </c>
      <c r="F183" s="230" t="s">
        <v>150</v>
      </c>
      <c r="G183" s="228"/>
      <c r="H183" s="231">
        <v>17.920000000000002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AT183" s="237" t="s">
        <v>147</v>
      </c>
      <c r="AU183" s="237" t="s">
        <v>83</v>
      </c>
      <c r="AV183" s="15" t="s">
        <v>129</v>
      </c>
      <c r="AW183" s="15" t="s">
        <v>30</v>
      </c>
      <c r="AX183" s="15" t="s">
        <v>81</v>
      </c>
      <c r="AY183" s="237" t="s">
        <v>122</v>
      </c>
    </row>
    <row r="184" spans="1:65" s="2" customFormat="1" ht="21.75" customHeight="1">
      <c r="A184" s="35"/>
      <c r="B184" s="36"/>
      <c r="C184" s="187" t="s">
        <v>203</v>
      </c>
      <c r="D184" s="187" t="s">
        <v>124</v>
      </c>
      <c r="E184" s="188" t="s">
        <v>324</v>
      </c>
      <c r="F184" s="189" t="s">
        <v>325</v>
      </c>
      <c r="G184" s="190" t="s">
        <v>191</v>
      </c>
      <c r="H184" s="191">
        <v>17.920000000000002</v>
      </c>
      <c r="I184" s="192"/>
      <c r="J184" s="193">
        <f>ROUND(I184*H184,2)</f>
        <v>0</v>
      </c>
      <c r="K184" s="189" t="s">
        <v>128</v>
      </c>
      <c r="L184" s="40"/>
      <c r="M184" s="194" t="s">
        <v>1</v>
      </c>
      <c r="N184" s="195" t="s">
        <v>38</v>
      </c>
      <c r="O184" s="72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8" t="s">
        <v>129</v>
      </c>
      <c r="AT184" s="198" t="s">
        <v>124</v>
      </c>
      <c r="AU184" s="198" t="s">
        <v>83</v>
      </c>
      <c r="AY184" s="18" t="s">
        <v>122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8" t="s">
        <v>81</v>
      </c>
      <c r="BK184" s="199">
        <f>ROUND(I184*H184,2)</f>
        <v>0</v>
      </c>
      <c r="BL184" s="18" t="s">
        <v>129</v>
      </c>
      <c r="BM184" s="198" t="s">
        <v>465</v>
      </c>
    </row>
    <row r="185" spans="1:65" s="2" customFormat="1" ht="19.2">
      <c r="A185" s="35"/>
      <c r="B185" s="36"/>
      <c r="C185" s="37"/>
      <c r="D185" s="200" t="s">
        <v>131</v>
      </c>
      <c r="E185" s="37"/>
      <c r="F185" s="201" t="s">
        <v>327</v>
      </c>
      <c r="G185" s="37"/>
      <c r="H185" s="37"/>
      <c r="I185" s="202"/>
      <c r="J185" s="37"/>
      <c r="K185" s="37"/>
      <c r="L185" s="40"/>
      <c r="M185" s="203"/>
      <c r="N185" s="204"/>
      <c r="O185" s="72"/>
      <c r="P185" s="72"/>
      <c r="Q185" s="72"/>
      <c r="R185" s="72"/>
      <c r="S185" s="72"/>
      <c r="T185" s="73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131</v>
      </c>
      <c r="AU185" s="18" t="s">
        <v>83</v>
      </c>
    </row>
    <row r="186" spans="1:65" s="12" customFormat="1" ht="22.8" customHeight="1">
      <c r="B186" s="171"/>
      <c r="C186" s="172"/>
      <c r="D186" s="173" t="s">
        <v>72</v>
      </c>
      <c r="E186" s="185" t="s">
        <v>137</v>
      </c>
      <c r="F186" s="185" t="s">
        <v>328</v>
      </c>
      <c r="G186" s="172"/>
      <c r="H186" s="172"/>
      <c r="I186" s="175"/>
      <c r="J186" s="186">
        <f>BK186</f>
        <v>0</v>
      </c>
      <c r="K186" s="172"/>
      <c r="L186" s="177"/>
      <c r="M186" s="178"/>
      <c r="N186" s="179"/>
      <c r="O186" s="179"/>
      <c r="P186" s="180">
        <f>SUM(P187:P247)</f>
        <v>0</v>
      </c>
      <c r="Q186" s="179"/>
      <c r="R186" s="180">
        <f>SUM(R187:R247)</f>
        <v>2.64638985761</v>
      </c>
      <c r="S186" s="179"/>
      <c r="T186" s="181">
        <f>SUM(T187:T247)</f>
        <v>0</v>
      </c>
      <c r="AR186" s="182" t="s">
        <v>81</v>
      </c>
      <c r="AT186" s="183" t="s">
        <v>72</v>
      </c>
      <c r="AU186" s="183" t="s">
        <v>81</v>
      </c>
      <c r="AY186" s="182" t="s">
        <v>122</v>
      </c>
      <c r="BK186" s="184">
        <f>SUM(BK187:BK247)</f>
        <v>0</v>
      </c>
    </row>
    <row r="187" spans="1:65" s="2" customFormat="1" ht="16.5" customHeight="1">
      <c r="A187" s="35"/>
      <c r="B187" s="36"/>
      <c r="C187" s="187" t="s">
        <v>209</v>
      </c>
      <c r="D187" s="187" t="s">
        <v>124</v>
      </c>
      <c r="E187" s="188" t="s">
        <v>466</v>
      </c>
      <c r="F187" s="189" t="s">
        <v>467</v>
      </c>
      <c r="G187" s="190" t="s">
        <v>169</v>
      </c>
      <c r="H187" s="191">
        <v>1.113</v>
      </c>
      <c r="I187" s="192"/>
      <c r="J187" s="193">
        <f>ROUND(I187*H187,2)</f>
        <v>0</v>
      </c>
      <c r="K187" s="189" t="s">
        <v>128</v>
      </c>
      <c r="L187" s="40"/>
      <c r="M187" s="194" t="s">
        <v>1</v>
      </c>
      <c r="N187" s="195" t="s">
        <v>38</v>
      </c>
      <c r="O187" s="72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8" t="s">
        <v>129</v>
      </c>
      <c r="AT187" s="198" t="s">
        <v>124</v>
      </c>
      <c r="AU187" s="198" t="s">
        <v>83</v>
      </c>
      <c r="AY187" s="18" t="s">
        <v>122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18" t="s">
        <v>81</v>
      </c>
      <c r="BK187" s="199">
        <f>ROUND(I187*H187,2)</f>
        <v>0</v>
      </c>
      <c r="BL187" s="18" t="s">
        <v>129</v>
      </c>
      <c r="BM187" s="198" t="s">
        <v>468</v>
      </c>
    </row>
    <row r="188" spans="1:65" s="2" customFormat="1" ht="10.199999999999999">
      <c r="A188" s="35"/>
      <c r="B188" s="36"/>
      <c r="C188" s="37"/>
      <c r="D188" s="200" t="s">
        <v>131</v>
      </c>
      <c r="E188" s="37"/>
      <c r="F188" s="201" t="s">
        <v>469</v>
      </c>
      <c r="G188" s="37"/>
      <c r="H188" s="37"/>
      <c r="I188" s="202"/>
      <c r="J188" s="37"/>
      <c r="K188" s="37"/>
      <c r="L188" s="40"/>
      <c r="M188" s="203"/>
      <c r="N188" s="204"/>
      <c r="O188" s="72"/>
      <c r="P188" s="72"/>
      <c r="Q188" s="72"/>
      <c r="R188" s="72"/>
      <c r="S188" s="72"/>
      <c r="T188" s="73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131</v>
      </c>
      <c r="AU188" s="18" t="s">
        <v>83</v>
      </c>
    </row>
    <row r="189" spans="1:65" s="13" customFormat="1" ht="10.199999999999999">
      <c r="B189" s="205"/>
      <c r="C189" s="206"/>
      <c r="D189" s="200" t="s">
        <v>147</v>
      </c>
      <c r="E189" s="207" t="s">
        <v>1</v>
      </c>
      <c r="F189" s="208" t="s">
        <v>470</v>
      </c>
      <c r="G189" s="206"/>
      <c r="H189" s="209">
        <v>1.113</v>
      </c>
      <c r="I189" s="210"/>
      <c r="J189" s="206"/>
      <c r="K189" s="206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147</v>
      </c>
      <c r="AU189" s="215" t="s">
        <v>83</v>
      </c>
      <c r="AV189" s="13" t="s">
        <v>83</v>
      </c>
      <c r="AW189" s="13" t="s">
        <v>30</v>
      </c>
      <c r="AX189" s="13" t="s">
        <v>73</v>
      </c>
      <c r="AY189" s="215" t="s">
        <v>122</v>
      </c>
    </row>
    <row r="190" spans="1:65" s="14" customFormat="1" ht="10.199999999999999">
      <c r="B190" s="216"/>
      <c r="C190" s="217"/>
      <c r="D190" s="200" t="s">
        <v>147</v>
      </c>
      <c r="E190" s="218" t="s">
        <v>1</v>
      </c>
      <c r="F190" s="219" t="s">
        <v>471</v>
      </c>
      <c r="G190" s="217"/>
      <c r="H190" s="220">
        <v>1.113</v>
      </c>
      <c r="I190" s="221"/>
      <c r="J190" s="217"/>
      <c r="K190" s="217"/>
      <c r="L190" s="222"/>
      <c r="M190" s="223"/>
      <c r="N190" s="224"/>
      <c r="O190" s="224"/>
      <c r="P190" s="224"/>
      <c r="Q190" s="224"/>
      <c r="R190" s="224"/>
      <c r="S190" s="224"/>
      <c r="T190" s="225"/>
      <c r="AT190" s="226" t="s">
        <v>147</v>
      </c>
      <c r="AU190" s="226" t="s">
        <v>83</v>
      </c>
      <c r="AV190" s="14" t="s">
        <v>137</v>
      </c>
      <c r="AW190" s="14" t="s">
        <v>30</v>
      </c>
      <c r="AX190" s="14" t="s">
        <v>73</v>
      </c>
      <c r="AY190" s="226" t="s">
        <v>122</v>
      </c>
    </row>
    <row r="191" spans="1:65" s="15" customFormat="1" ht="10.199999999999999">
      <c r="B191" s="227"/>
      <c r="C191" s="228"/>
      <c r="D191" s="200" t="s">
        <v>147</v>
      </c>
      <c r="E191" s="229" t="s">
        <v>1</v>
      </c>
      <c r="F191" s="230" t="s">
        <v>150</v>
      </c>
      <c r="G191" s="228"/>
      <c r="H191" s="231">
        <v>1.113</v>
      </c>
      <c r="I191" s="232"/>
      <c r="J191" s="228"/>
      <c r="K191" s="228"/>
      <c r="L191" s="233"/>
      <c r="M191" s="234"/>
      <c r="N191" s="235"/>
      <c r="O191" s="235"/>
      <c r="P191" s="235"/>
      <c r="Q191" s="235"/>
      <c r="R191" s="235"/>
      <c r="S191" s="235"/>
      <c r="T191" s="236"/>
      <c r="AT191" s="237" t="s">
        <v>147</v>
      </c>
      <c r="AU191" s="237" t="s">
        <v>83</v>
      </c>
      <c r="AV191" s="15" t="s">
        <v>129</v>
      </c>
      <c r="AW191" s="15" t="s">
        <v>30</v>
      </c>
      <c r="AX191" s="15" t="s">
        <v>81</v>
      </c>
      <c r="AY191" s="237" t="s">
        <v>122</v>
      </c>
    </row>
    <row r="192" spans="1:65" s="2" customFormat="1" ht="24.15" customHeight="1">
      <c r="A192" s="35"/>
      <c r="B192" s="36"/>
      <c r="C192" s="187" t="s">
        <v>218</v>
      </c>
      <c r="D192" s="187" t="s">
        <v>124</v>
      </c>
      <c r="E192" s="188" t="s">
        <v>472</v>
      </c>
      <c r="F192" s="189" t="s">
        <v>473</v>
      </c>
      <c r="G192" s="190" t="s">
        <v>191</v>
      </c>
      <c r="H192" s="191">
        <v>18.77</v>
      </c>
      <c r="I192" s="192"/>
      <c r="J192" s="193">
        <f>ROUND(I192*H192,2)</f>
        <v>0</v>
      </c>
      <c r="K192" s="189" t="s">
        <v>128</v>
      </c>
      <c r="L192" s="40"/>
      <c r="M192" s="194" t="s">
        <v>1</v>
      </c>
      <c r="N192" s="195" t="s">
        <v>38</v>
      </c>
      <c r="O192" s="72"/>
      <c r="P192" s="196">
        <f>O192*H192</f>
        <v>0</v>
      </c>
      <c r="Q192" s="196">
        <v>2.5188060000000002E-2</v>
      </c>
      <c r="R192" s="196">
        <f>Q192*H192</f>
        <v>0.4727798862</v>
      </c>
      <c r="S192" s="196">
        <v>0</v>
      </c>
      <c r="T192" s="19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8" t="s">
        <v>129</v>
      </c>
      <c r="AT192" s="198" t="s">
        <v>124</v>
      </c>
      <c r="AU192" s="198" t="s">
        <v>83</v>
      </c>
      <c r="AY192" s="18" t="s">
        <v>122</v>
      </c>
      <c r="BE192" s="199">
        <f>IF(N192="základní",J192,0)</f>
        <v>0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18" t="s">
        <v>81</v>
      </c>
      <c r="BK192" s="199">
        <f>ROUND(I192*H192,2)</f>
        <v>0</v>
      </c>
      <c r="BL192" s="18" t="s">
        <v>129</v>
      </c>
      <c r="BM192" s="198" t="s">
        <v>474</v>
      </c>
    </row>
    <row r="193" spans="1:65" s="2" customFormat="1" ht="19.2">
      <c r="A193" s="35"/>
      <c r="B193" s="36"/>
      <c r="C193" s="37"/>
      <c r="D193" s="200" t="s">
        <v>131</v>
      </c>
      <c r="E193" s="37"/>
      <c r="F193" s="201" t="s">
        <v>475</v>
      </c>
      <c r="G193" s="37"/>
      <c r="H193" s="37"/>
      <c r="I193" s="202"/>
      <c r="J193" s="37"/>
      <c r="K193" s="37"/>
      <c r="L193" s="40"/>
      <c r="M193" s="203"/>
      <c r="N193" s="204"/>
      <c r="O193" s="72"/>
      <c r="P193" s="72"/>
      <c r="Q193" s="72"/>
      <c r="R193" s="72"/>
      <c r="S193" s="72"/>
      <c r="T193" s="73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131</v>
      </c>
      <c r="AU193" s="18" t="s">
        <v>83</v>
      </c>
    </row>
    <row r="194" spans="1:65" s="13" customFormat="1" ht="10.199999999999999">
      <c r="B194" s="205"/>
      <c r="C194" s="206"/>
      <c r="D194" s="200" t="s">
        <v>147</v>
      </c>
      <c r="E194" s="207" t="s">
        <v>1</v>
      </c>
      <c r="F194" s="208" t="s">
        <v>476</v>
      </c>
      <c r="G194" s="206"/>
      <c r="H194" s="209">
        <v>18.77</v>
      </c>
      <c r="I194" s="210"/>
      <c r="J194" s="206"/>
      <c r="K194" s="206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147</v>
      </c>
      <c r="AU194" s="215" t="s">
        <v>83</v>
      </c>
      <c r="AV194" s="13" t="s">
        <v>83</v>
      </c>
      <c r="AW194" s="13" t="s">
        <v>30</v>
      </c>
      <c r="AX194" s="13" t="s">
        <v>73</v>
      </c>
      <c r="AY194" s="215" t="s">
        <v>122</v>
      </c>
    </row>
    <row r="195" spans="1:65" s="14" customFormat="1" ht="10.199999999999999">
      <c r="B195" s="216"/>
      <c r="C195" s="217"/>
      <c r="D195" s="200" t="s">
        <v>147</v>
      </c>
      <c r="E195" s="218" t="s">
        <v>1</v>
      </c>
      <c r="F195" s="219" t="s">
        <v>471</v>
      </c>
      <c r="G195" s="217"/>
      <c r="H195" s="220">
        <v>18.77</v>
      </c>
      <c r="I195" s="221"/>
      <c r="J195" s="217"/>
      <c r="K195" s="217"/>
      <c r="L195" s="222"/>
      <c r="M195" s="223"/>
      <c r="N195" s="224"/>
      <c r="O195" s="224"/>
      <c r="P195" s="224"/>
      <c r="Q195" s="224"/>
      <c r="R195" s="224"/>
      <c r="S195" s="224"/>
      <c r="T195" s="225"/>
      <c r="AT195" s="226" t="s">
        <v>147</v>
      </c>
      <c r="AU195" s="226" t="s">
        <v>83</v>
      </c>
      <c r="AV195" s="14" t="s">
        <v>137</v>
      </c>
      <c r="AW195" s="14" t="s">
        <v>30</v>
      </c>
      <c r="AX195" s="14" t="s">
        <v>73</v>
      </c>
      <c r="AY195" s="226" t="s">
        <v>122</v>
      </c>
    </row>
    <row r="196" spans="1:65" s="15" customFormat="1" ht="10.199999999999999">
      <c r="B196" s="227"/>
      <c r="C196" s="228"/>
      <c r="D196" s="200" t="s">
        <v>147</v>
      </c>
      <c r="E196" s="229" t="s">
        <v>1</v>
      </c>
      <c r="F196" s="230" t="s">
        <v>150</v>
      </c>
      <c r="G196" s="228"/>
      <c r="H196" s="231">
        <v>18.77</v>
      </c>
      <c r="I196" s="232"/>
      <c r="J196" s="228"/>
      <c r="K196" s="228"/>
      <c r="L196" s="233"/>
      <c r="M196" s="234"/>
      <c r="N196" s="235"/>
      <c r="O196" s="235"/>
      <c r="P196" s="235"/>
      <c r="Q196" s="235"/>
      <c r="R196" s="235"/>
      <c r="S196" s="235"/>
      <c r="T196" s="236"/>
      <c r="AT196" s="237" t="s">
        <v>147</v>
      </c>
      <c r="AU196" s="237" t="s">
        <v>83</v>
      </c>
      <c r="AV196" s="15" t="s">
        <v>129</v>
      </c>
      <c r="AW196" s="15" t="s">
        <v>30</v>
      </c>
      <c r="AX196" s="15" t="s">
        <v>81</v>
      </c>
      <c r="AY196" s="237" t="s">
        <v>122</v>
      </c>
    </row>
    <row r="197" spans="1:65" s="2" customFormat="1" ht="24.15" customHeight="1">
      <c r="A197" s="35"/>
      <c r="B197" s="36"/>
      <c r="C197" s="187" t="s">
        <v>8</v>
      </c>
      <c r="D197" s="187" t="s">
        <v>124</v>
      </c>
      <c r="E197" s="188" t="s">
        <v>477</v>
      </c>
      <c r="F197" s="189" t="s">
        <v>478</v>
      </c>
      <c r="G197" s="190" t="s">
        <v>191</v>
      </c>
      <c r="H197" s="191">
        <v>18.77</v>
      </c>
      <c r="I197" s="192"/>
      <c r="J197" s="193">
        <f>ROUND(I197*H197,2)</f>
        <v>0</v>
      </c>
      <c r="K197" s="189" t="s">
        <v>128</v>
      </c>
      <c r="L197" s="40"/>
      <c r="M197" s="194" t="s">
        <v>1</v>
      </c>
      <c r="N197" s="195" t="s">
        <v>38</v>
      </c>
      <c r="O197" s="72"/>
      <c r="P197" s="196">
        <f>O197*H197</f>
        <v>0</v>
      </c>
      <c r="Q197" s="196">
        <v>0</v>
      </c>
      <c r="R197" s="196">
        <f>Q197*H197</f>
        <v>0</v>
      </c>
      <c r="S197" s="196">
        <v>0</v>
      </c>
      <c r="T197" s="19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8" t="s">
        <v>129</v>
      </c>
      <c r="AT197" s="198" t="s">
        <v>124</v>
      </c>
      <c r="AU197" s="198" t="s">
        <v>83</v>
      </c>
      <c r="AY197" s="18" t="s">
        <v>122</v>
      </c>
      <c r="BE197" s="199">
        <f>IF(N197="základní",J197,0)</f>
        <v>0</v>
      </c>
      <c r="BF197" s="199">
        <f>IF(N197="snížená",J197,0)</f>
        <v>0</v>
      </c>
      <c r="BG197" s="199">
        <f>IF(N197="zákl. přenesená",J197,0)</f>
        <v>0</v>
      </c>
      <c r="BH197" s="199">
        <f>IF(N197="sníž. přenesená",J197,0)</f>
        <v>0</v>
      </c>
      <c r="BI197" s="199">
        <f>IF(N197="nulová",J197,0)</f>
        <v>0</v>
      </c>
      <c r="BJ197" s="18" t="s">
        <v>81</v>
      </c>
      <c r="BK197" s="199">
        <f>ROUND(I197*H197,2)</f>
        <v>0</v>
      </c>
      <c r="BL197" s="18" t="s">
        <v>129</v>
      </c>
      <c r="BM197" s="198" t="s">
        <v>479</v>
      </c>
    </row>
    <row r="198" spans="1:65" s="2" customFormat="1" ht="19.2">
      <c r="A198" s="35"/>
      <c r="B198" s="36"/>
      <c r="C198" s="37"/>
      <c r="D198" s="200" t="s">
        <v>131</v>
      </c>
      <c r="E198" s="37"/>
      <c r="F198" s="201" t="s">
        <v>480</v>
      </c>
      <c r="G198" s="37"/>
      <c r="H198" s="37"/>
      <c r="I198" s="202"/>
      <c r="J198" s="37"/>
      <c r="K198" s="37"/>
      <c r="L198" s="40"/>
      <c r="M198" s="203"/>
      <c r="N198" s="204"/>
      <c r="O198" s="72"/>
      <c r="P198" s="72"/>
      <c r="Q198" s="72"/>
      <c r="R198" s="72"/>
      <c r="S198" s="72"/>
      <c r="T198" s="73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131</v>
      </c>
      <c r="AU198" s="18" t="s">
        <v>83</v>
      </c>
    </row>
    <row r="199" spans="1:65" s="13" customFormat="1" ht="10.199999999999999">
      <c r="B199" s="205"/>
      <c r="C199" s="206"/>
      <c r="D199" s="200" t="s">
        <v>147</v>
      </c>
      <c r="E199" s="207" t="s">
        <v>1</v>
      </c>
      <c r="F199" s="208" t="s">
        <v>476</v>
      </c>
      <c r="G199" s="206"/>
      <c r="H199" s="209">
        <v>18.77</v>
      </c>
      <c r="I199" s="210"/>
      <c r="J199" s="206"/>
      <c r="K199" s="206"/>
      <c r="L199" s="211"/>
      <c r="M199" s="212"/>
      <c r="N199" s="213"/>
      <c r="O199" s="213"/>
      <c r="P199" s="213"/>
      <c r="Q199" s="213"/>
      <c r="R199" s="213"/>
      <c r="S199" s="213"/>
      <c r="T199" s="214"/>
      <c r="AT199" s="215" t="s">
        <v>147</v>
      </c>
      <c r="AU199" s="215" t="s">
        <v>83</v>
      </c>
      <c r="AV199" s="13" t="s">
        <v>83</v>
      </c>
      <c r="AW199" s="13" t="s">
        <v>30</v>
      </c>
      <c r="AX199" s="13" t="s">
        <v>73</v>
      </c>
      <c r="AY199" s="215" t="s">
        <v>122</v>
      </c>
    </row>
    <row r="200" spans="1:65" s="14" customFormat="1" ht="10.199999999999999">
      <c r="B200" s="216"/>
      <c r="C200" s="217"/>
      <c r="D200" s="200" t="s">
        <v>147</v>
      </c>
      <c r="E200" s="218" t="s">
        <v>1</v>
      </c>
      <c r="F200" s="219" t="s">
        <v>471</v>
      </c>
      <c r="G200" s="217"/>
      <c r="H200" s="220">
        <v>18.77</v>
      </c>
      <c r="I200" s="221"/>
      <c r="J200" s="217"/>
      <c r="K200" s="217"/>
      <c r="L200" s="222"/>
      <c r="M200" s="223"/>
      <c r="N200" s="224"/>
      <c r="O200" s="224"/>
      <c r="P200" s="224"/>
      <c r="Q200" s="224"/>
      <c r="R200" s="224"/>
      <c r="S200" s="224"/>
      <c r="T200" s="225"/>
      <c r="AT200" s="226" t="s">
        <v>147</v>
      </c>
      <c r="AU200" s="226" t="s">
        <v>83</v>
      </c>
      <c r="AV200" s="14" t="s">
        <v>137</v>
      </c>
      <c r="AW200" s="14" t="s">
        <v>30</v>
      </c>
      <c r="AX200" s="14" t="s">
        <v>73</v>
      </c>
      <c r="AY200" s="226" t="s">
        <v>122</v>
      </c>
    </row>
    <row r="201" spans="1:65" s="15" customFormat="1" ht="10.199999999999999">
      <c r="B201" s="227"/>
      <c r="C201" s="228"/>
      <c r="D201" s="200" t="s">
        <v>147</v>
      </c>
      <c r="E201" s="229" t="s">
        <v>1</v>
      </c>
      <c r="F201" s="230" t="s">
        <v>150</v>
      </c>
      <c r="G201" s="228"/>
      <c r="H201" s="231">
        <v>18.77</v>
      </c>
      <c r="I201" s="232"/>
      <c r="J201" s="228"/>
      <c r="K201" s="228"/>
      <c r="L201" s="233"/>
      <c r="M201" s="234"/>
      <c r="N201" s="235"/>
      <c r="O201" s="235"/>
      <c r="P201" s="235"/>
      <c r="Q201" s="235"/>
      <c r="R201" s="235"/>
      <c r="S201" s="235"/>
      <c r="T201" s="236"/>
      <c r="AT201" s="237" t="s">
        <v>147</v>
      </c>
      <c r="AU201" s="237" t="s">
        <v>83</v>
      </c>
      <c r="AV201" s="15" t="s">
        <v>129</v>
      </c>
      <c r="AW201" s="15" t="s">
        <v>30</v>
      </c>
      <c r="AX201" s="15" t="s">
        <v>81</v>
      </c>
      <c r="AY201" s="237" t="s">
        <v>122</v>
      </c>
    </row>
    <row r="202" spans="1:65" s="2" customFormat="1" ht="16.5" customHeight="1">
      <c r="A202" s="35"/>
      <c r="B202" s="36"/>
      <c r="C202" s="187" t="s">
        <v>231</v>
      </c>
      <c r="D202" s="187" t="s">
        <v>124</v>
      </c>
      <c r="E202" s="188" t="s">
        <v>481</v>
      </c>
      <c r="F202" s="189" t="s">
        <v>482</v>
      </c>
      <c r="G202" s="190" t="s">
        <v>169</v>
      </c>
      <c r="H202" s="191">
        <v>2.706</v>
      </c>
      <c r="I202" s="192"/>
      <c r="J202" s="193">
        <f>ROUND(I202*H202,2)</f>
        <v>0</v>
      </c>
      <c r="K202" s="189" t="s">
        <v>128</v>
      </c>
      <c r="L202" s="40"/>
      <c r="M202" s="194" t="s">
        <v>1</v>
      </c>
      <c r="N202" s="195" t="s">
        <v>38</v>
      </c>
      <c r="O202" s="72"/>
      <c r="P202" s="196">
        <f>O202*H202</f>
        <v>0</v>
      </c>
      <c r="Q202" s="196">
        <v>0.18292800000000001</v>
      </c>
      <c r="R202" s="196">
        <f>Q202*H202</f>
        <v>0.49500316799999999</v>
      </c>
      <c r="S202" s="196">
        <v>0</v>
      </c>
      <c r="T202" s="19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8" t="s">
        <v>129</v>
      </c>
      <c r="AT202" s="198" t="s">
        <v>124</v>
      </c>
      <c r="AU202" s="198" t="s">
        <v>83</v>
      </c>
      <c r="AY202" s="18" t="s">
        <v>122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8" t="s">
        <v>81</v>
      </c>
      <c r="BK202" s="199">
        <f>ROUND(I202*H202,2)</f>
        <v>0</v>
      </c>
      <c r="BL202" s="18" t="s">
        <v>129</v>
      </c>
      <c r="BM202" s="198" t="s">
        <v>483</v>
      </c>
    </row>
    <row r="203" spans="1:65" s="2" customFormat="1" ht="48">
      <c r="A203" s="35"/>
      <c r="B203" s="36"/>
      <c r="C203" s="37"/>
      <c r="D203" s="200" t="s">
        <v>131</v>
      </c>
      <c r="E203" s="37"/>
      <c r="F203" s="201" t="s">
        <v>484</v>
      </c>
      <c r="G203" s="37"/>
      <c r="H203" s="37"/>
      <c r="I203" s="202"/>
      <c r="J203" s="37"/>
      <c r="K203" s="37"/>
      <c r="L203" s="40"/>
      <c r="M203" s="203"/>
      <c r="N203" s="204"/>
      <c r="O203" s="72"/>
      <c r="P203" s="72"/>
      <c r="Q203" s="72"/>
      <c r="R203" s="72"/>
      <c r="S203" s="72"/>
      <c r="T203" s="73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131</v>
      </c>
      <c r="AU203" s="18" t="s">
        <v>83</v>
      </c>
    </row>
    <row r="204" spans="1:65" s="13" customFormat="1" ht="10.199999999999999">
      <c r="B204" s="205"/>
      <c r="C204" s="206"/>
      <c r="D204" s="200" t="s">
        <v>147</v>
      </c>
      <c r="E204" s="207" t="s">
        <v>1</v>
      </c>
      <c r="F204" s="208" t="s">
        <v>485</v>
      </c>
      <c r="G204" s="206"/>
      <c r="H204" s="209">
        <v>1.23</v>
      </c>
      <c r="I204" s="210"/>
      <c r="J204" s="206"/>
      <c r="K204" s="206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147</v>
      </c>
      <c r="AU204" s="215" t="s">
        <v>83</v>
      </c>
      <c r="AV204" s="13" t="s">
        <v>83</v>
      </c>
      <c r="AW204" s="13" t="s">
        <v>30</v>
      </c>
      <c r="AX204" s="13" t="s">
        <v>73</v>
      </c>
      <c r="AY204" s="215" t="s">
        <v>122</v>
      </c>
    </row>
    <row r="205" spans="1:65" s="14" customFormat="1" ht="10.199999999999999">
      <c r="B205" s="216"/>
      <c r="C205" s="217"/>
      <c r="D205" s="200" t="s">
        <v>147</v>
      </c>
      <c r="E205" s="218" t="s">
        <v>1</v>
      </c>
      <c r="F205" s="219" t="s">
        <v>486</v>
      </c>
      <c r="G205" s="217"/>
      <c r="H205" s="220">
        <v>1.23</v>
      </c>
      <c r="I205" s="221"/>
      <c r="J205" s="217"/>
      <c r="K205" s="217"/>
      <c r="L205" s="222"/>
      <c r="M205" s="223"/>
      <c r="N205" s="224"/>
      <c r="O205" s="224"/>
      <c r="P205" s="224"/>
      <c r="Q205" s="224"/>
      <c r="R205" s="224"/>
      <c r="S205" s="224"/>
      <c r="T205" s="225"/>
      <c r="AT205" s="226" t="s">
        <v>147</v>
      </c>
      <c r="AU205" s="226" t="s">
        <v>83</v>
      </c>
      <c r="AV205" s="14" t="s">
        <v>137</v>
      </c>
      <c r="AW205" s="14" t="s">
        <v>30</v>
      </c>
      <c r="AX205" s="14" t="s">
        <v>73</v>
      </c>
      <c r="AY205" s="226" t="s">
        <v>122</v>
      </c>
    </row>
    <row r="206" spans="1:65" s="13" customFormat="1" ht="10.199999999999999">
      <c r="B206" s="205"/>
      <c r="C206" s="206"/>
      <c r="D206" s="200" t="s">
        <v>147</v>
      </c>
      <c r="E206" s="207" t="s">
        <v>1</v>
      </c>
      <c r="F206" s="208" t="s">
        <v>487</v>
      </c>
      <c r="G206" s="206"/>
      <c r="H206" s="209">
        <v>1.476</v>
      </c>
      <c r="I206" s="210"/>
      <c r="J206" s="206"/>
      <c r="K206" s="206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147</v>
      </c>
      <c r="AU206" s="215" t="s">
        <v>83</v>
      </c>
      <c r="AV206" s="13" t="s">
        <v>83</v>
      </c>
      <c r="AW206" s="13" t="s">
        <v>30</v>
      </c>
      <c r="AX206" s="13" t="s">
        <v>73</v>
      </c>
      <c r="AY206" s="215" t="s">
        <v>122</v>
      </c>
    </row>
    <row r="207" spans="1:65" s="14" customFormat="1" ht="20.399999999999999">
      <c r="B207" s="216"/>
      <c r="C207" s="217"/>
      <c r="D207" s="200" t="s">
        <v>147</v>
      </c>
      <c r="E207" s="218" t="s">
        <v>1</v>
      </c>
      <c r="F207" s="219" t="s">
        <v>488</v>
      </c>
      <c r="G207" s="217"/>
      <c r="H207" s="220">
        <v>1.476</v>
      </c>
      <c r="I207" s="221"/>
      <c r="J207" s="217"/>
      <c r="K207" s="217"/>
      <c r="L207" s="222"/>
      <c r="M207" s="223"/>
      <c r="N207" s="224"/>
      <c r="O207" s="224"/>
      <c r="P207" s="224"/>
      <c r="Q207" s="224"/>
      <c r="R207" s="224"/>
      <c r="S207" s="224"/>
      <c r="T207" s="225"/>
      <c r="AT207" s="226" t="s">
        <v>147</v>
      </c>
      <c r="AU207" s="226" t="s">
        <v>83</v>
      </c>
      <c r="AV207" s="14" t="s">
        <v>137</v>
      </c>
      <c r="AW207" s="14" t="s">
        <v>30</v>
      </c>
      <c r="AX207" s="14" t="s">
        <v>73</v>
      </c>
      <c r="AY207" s="226" t="s">
        <v>122</v>
      </c>
    </row>
    <row r="208" spans="1:65" s="15" customFormat="1" ht="10.199999999999999">
      <c r="B208" s="227"/>
      <c r="C208" s="228"/>
      <c r="D208" s="200" t="s">
        <v>147</v>
      </c>
      <c r="E208" s="229" t="s">
        <v>1</v>
      </c>
      <c r="F208" s="230" t="s">
        <v>150</v>
      </c>
      <c r="G208" s="228"/>
      <c r="H208" s="231">
        <v>2.706</v>
      </c>
      <c r="I208" s="232"/>
      <c r="J208" s="228"/>
      <c r="K208" s="228"/>
      <c r="L208" s="233"/>
      <c r="M208" s="234"/>
      <c r="N208" s="235"/>
      <c r="O208" s="235"/>
      <c r="P208" s="235"/>
      <c r="Q208" s="235"/>
      <c r="R208" s="235"/>
      <c r="S208" s="235"/>
      <c r="T208" s="236"/>
      <c r="AT208" s="237" t="s">
        <v>147</v>
      </c>
      <c r="AU208" s="237" t="s">
        <v>83</v>
      </c>
      <c r="AV208" s="15" t="s">
        <v>129</v>
      </c>
      <c r="AW208" s="15" t="s">
        <v>30</v>
      </c>
      <c r="AX208" s="15" t="s">
        <v>81</v>
      </c>
      <c r="AY208" s="237" t="s">
        <v>122</v>
      </c>
    </row>
    <row r="209" spans="1:65" s="2" customFormat="1" ht="24.15" customHeight="1">
      <c r="A209" s="35"/>
      <c r="B209" s="36"/>
      <c r="C209" s="187" t="s">
        <v>236</v>
      </c>
      <c r="D209" s="187" t="s">
        <v>124</v>
      </c>
      <c r="E209" s="188" t="s">
        <v>329</v>
      </c>
      <c r="F209" s="189" t="s">
        <v>330</v>
      </c>
      <c r="G209" s="190" t="s">
        <v>169</v>
      </c>
      <c r="H209" s="191">
        <v>4.1100000000000003</v>
      </c>
      <c r="I209" s="192"/>
      <c r="J209" s="193">
        <f>ROUND(I209*H209,2)</f>
        <v>0</v>
      </c>
      <c r="K209" s="189" t="s">
        <v>128</v>
      </c>
      <c r="L209" s="40"/>
      <c r="M209" s="194" t="s">
        <v>1</v>
      </c>
      <c r="N209" s="195" t="s">
        <v>38</v>
      </c>
      <c r="O209" s="72"/>
      <c r="P209" s="196">
        <f>O209*H209</f>
        <v>0</v>
      </c>
      <c r="Q209" s="196">
        <v>0</v>
      </c>
      <c r="R209" s="196">
        <f>Q209*H209</f>
        <v>0</v>
      </c>
      <c r="S209" s="196">
        <v>0</v>
      </c>
      <c r="T209" s="19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8" t="s">
        <v>129</v>
      </c>
      <c r="AT209" s="198" t="s">
        <v>124</v>
      </c>
      <c r="AU209" s="198" t="s">
        <v>83</v>
      </c>
      <c r="AY209" s="18" t="s">
        <v>122</v>
      </c>
      <c r="BE209" s="199">
        <f>IF(N209="základní",J209,0)</f>
        <v>0</v>
      </c>
      <c r="BF209" s="199">
        <f>IF(N209="snížená",J209,0)</f>
        <v>0</v>
      </c>
      <c r="BG209" s="199">
        <f>IF(N209="zákl. přenesená",J209,0)</f>
        <v>0</v>
      </c>
      <c r="BH209" s="199">
        <f>IF(N209="sníž. přenesená",J209,0)</f>
        <v>0</v>
      </c>
      <c r="BI209" s="199">
        <f>IF(N209="nulová",J209,0)</f>
        <v>0</v>
      </c>
      <c r="BJ209" s="18" t="s">
        <v>81</v>
      </c>
      <c r="BK209" s="199">
        <f>ROUND(I209*H209,2)</f>
        <v>0</v>
      </c>
      <c r="BL209" s="18" t="s">
        <v>129</v>
      </c>
      <c r="BM209" s="198" t="s">
        <v>489</v>
      </c>
    </row>
    <row r="210" spans="1:65" s="2" customFormat="1" ht="48">
      <c r="A210" s="35"/>
      <c r="B210" s="36"/>
      <c r="C210" s="37"/>
      <c r="D210" s="200" t="s">
        <v>131</v>
      </c>
      <c r="E210" s="37"/>
      <c r="F210" s="201" t="s">
        <v>332</v>
      </c>
      <c r="G210" s="37"/>
      <c r="H210" s="37"/>
      <c r="I210" s="202"/>
      <c r="J210" s="37"/>
      <c r="K210" s="37"/>
      <c r="L210" s="40"/>
      <c r="M210" s="203"/>
      <c r="N210" s="204"/>
      <c r="O210" s="72"/>
      <c r="P210" s="72"/>
      <c r="Q210" s="72"/>
      <c r="R210" s="72"/>
      <c r="S210" s="72"/>
      <c r="T210" s="73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131</v>
      </c>
      <c r="AU210" s="18" t="s">
        <v>83</v>
      </c>
    </row>
    <row r="211" spans="1:65" s="13" customFormat="1" ht="10.199999999999999">
      <c r="B211" s="205"/>
      <c r="C211" s="206"/>
      <c r="D211" s="200" t="s">
        <v>147</v>
      </c>
      <c r="E211" s="207" t="s">
        <v>1</v>
      </c>
      <c r="F211" s="208" t="s">
        <v>490</v>
      </c>
      <c r="G211" s="206"/>
      <c r="H211" s="209">
        <v>1.17</v>
      </c>
      <c r="I211" s="210"/>
      <c r="J211" s="206"/>
      <c r="K211" s="206"/>
      <c r="L211" s="211"/>
      <c r="M211" s="212"/>
      <c r="N211" s="213"/>
      <c r="O211" s="213"/>
      <c r="P211" s="213"/>
      <c r="Q211" s="213"/>
      <c r="R211" s="213"/>
      <c r="S211" s="213"/>
      <c r="T211" s="214"/>
      <c r="AT211" s="215" t="s">
        <v>147</v>
      </c>
      <c r="AU211" s="215" t="s">
        <v>83</v>
      </c>
      <c r="AV211" s="13" t="s">
        <v>83</v>
      </c>
      <c r="AW211" s="13" t="s">
        <v>30</v>
      </c>
      <c r="AX211" s="13" t="s">
        <v>73</v>
      </c>
      <c r="AY211" s="215" t="s">
        <v>122</v>
      </c>
    </row>
    <row r="212" spans="1:65" s="14" customFormat="1" ht="10.199999999999999">
      <c r="B212" s="216"/>
      <c r="C212" s="217"/>
      <c r="D212" s="200" t="s">
        <v>147</v>
      </c>
      <c r="E212" s="218" t="s">
        <v>1</v>
      </c>
      <c r="F212" s="219" t="s">
        <v>491</v>
      </c>
      <c r="G212" s="217"/>
      <c r="H212" s="220">
        <v>1.17</v>
      </c>
      <c r="I212" s="221"/>
      <c r="J212" s="217"/>
      <c r="K212" s="217"/>
      <c r="L212" s="222"/>
      <c r="M212" s="223"/>
      <c r="N212" s="224"/>
      <c r="O212" s="224"/>
      <c r="P212" s="224"/>
      <c r="Q212" s="224"/>
      <c r="R212" s="224"/>
      <c r="S212" s="224"/>
      <c r="T212" s="225"/>
      <c r="AT212" s="226" t="s">
        <v>147</v>
      </c>
      <c r="AU212" s="226" t="s">
        <v>83</v>
      </c>
      <c r="AV212" s="14" t="s">
        <v>137</v>
      </c>
      <c r="AW212" s="14" t="s">
        <v>30</v>
      </c>
      <c r="AX212" s="14" t="s">
        <v>73</v>
      </c>
      <c r="AY212" s="226" t="s">
        <v>122</v>
      </c>
    </row>
    <row r="213" spans="1:65" s="13" customFormat="1" ht="10.199999999999999">
      <c r="B213" s="205"/>
      <c r="C213" s="206"/>
      <c r="D213" s="200" t="s">
        <v>147</v>
      </c>
      <c r="E213" s="207" t="s">
        <v>1</v>
      </c>
      <c r="F213" s="208" t="s">
        <v>492</v>
      </c>
      <c r="G213" s="206"/>
      <c r="H213" s="209">
        <v>2.94</v>
      </c>
      <c r="I213" s="210"/>
      <c r="J213" s="206"/>
      <c r="K213" s="206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147</v>
      </c>
      <c r="AU213" s="215" t="s">
        <v>83</v>
      </c>
      <c r="AV213" s="13" t="s">
        <v>83</v>
      </c>
      <c r="AW213" s="13" t="s">
        <v>30</v>
      </c>
      <c r="AX213" s="13" t="s">
        <v>73</v>
      </c>
      <c r="AY213" s="215" t="s">
        <v>122</v>
      </c>
    </row>
    <row r="214" spans="1:65" s="14" customFormat="1" ht="10.199999999999999">
      <c r="B214" s="216"/>
      <c r="C214" s="217"/>
      <c r="D214" s="200" t="s">
        <v>147</v>
      </c>
      <c r="E214" s="218" t="s">
        <v>1</v>
      </c>
      <c r="F214" s="219" t="s">
        <v>493</v>
      </c>
      <c r="G214" s="217"/>
      <c r="H214" s="220">
        <v>2.94</v>
      </c>
      <c r="I214" s="221"/>
      <c r="J214" s="217"/>
      <c r="K214" s="217"/>
      <c r="L214" s="222"/>
      <c r="M214" s="223"/>
      <c r="N214" s="224"/>
      <c r="O214" s="224"/>
      <c r="P214" s="224"/>
      <c r="Q214" s="224"/>
      <c r="R214" s="224"/>
      <c r="S214" s="224"/>
      <c r="T214" s="225"/>
      <c r="AT214" s="226" t="s">
        <v>147</v>
      </c>
      <c r="AU214" s="226" t="s">
        <v>83</v>
      </c>
      <c r="AV214" s="14" t="s">
        <v>137</v>
      </c>
      <c r="AW214" s="14" t="s">
        <v>30</v>
      </c>
      <c r="AX214" s="14" t="s">
        <v>73</v>
      </c>
      <c r="AY214" s="226" t="s">
        <v>122</v>
      </c>
    </row>
    <row r="215" spans="1:65" s="15" customFormat="1" ht="10.199999999999999">
      <c r="B215" s="227"/>
      <c r="C215" s="228"/>
      <c r="D215" s="200" t="s">
        <v>147</v>
      </c>
      <c r="E215" s="229" t="s">
        <v>1</v>
      </c>
      <c r="F215" s="230" t="s">
        <v>150</v>
      </c>
      <c r="G215" s="228"/>
      <c r="H215" s="231">
        <v>4.1100000000000003</v>
      </c>
      <c r="I215" s="232"/>
      <c r="J215" s="228"/>
      <c r="K215" s="228"/>
      <c r="L215" s="233"/>
      <c r="M215" s="234"/>
      <c r="N215" s="235"/>
      <c r="O215" s="235"/>
      <c r="P215" s="235"/>
      <c r="Q215" s="235"/>
      <c r="R215" s="235"/>
      <c r="S215" s="235"/>
      <c r="T215" s="236"/>
      <c r="AT215" s="237" t="s">
        <v>147</v>
      </c>
      <c r="AU215" s="237" t="s">
        <v>83</v>
      </c>
      <c r="AV215" s="15" t="s">
        <v>129</v>
      </c>
      <c r="AW215" s="15" t="s">
        <v>30</v>
      </c>
      <c r="AX215" s="15" t="s">
        <v>81</v>
      </c>
      <c r="AY215" s="237" t="s">
        <v>122</v>
      </c>
    </row>
    <row r="216" spans="1:65" s="2" customFormat="1" ht="21.75" customHeight="1">
      <c r="A216" s="35"/>
      <c r="B216" s="36"/>
      <c r="C216" s="187" t="s">
        <v>245</v>
      </c>
      <c r="D216" s="187" t="s">
        <v>124</v>
      </c>
      <c r="E216" s="188" t="s">
        <v>335</v>
      </c>
      <c r="F216" s="189" t="s">
        <v>336</v>
      </c>
      <c r="G216" s="190" t="s">
        <v>191</v>
      </c>
      <c r="H216" s="191">
        <v>25.28</v>
      </c>
      <c r="I216" s="192"/>
      <c r="J216" s="193">
        <f>ROUND(I216*H216,2)</f>
        <v>0</v>
      </c>
      <c r="K216" s="189" t="s">
        <v>128</v>
      </c>
      <c r="L216" s="40"/>
      <c r="M216" s="194" t="s">
        <v>1</v>
      </c>
      <c r="N216" s="195" t="s">
        <v>38</v>
      </c>
      <c r="O216" s="72"/>
      <c r="P216" s="196">
        <f>O216*H216</f>
        <v>0</v>
      </c>
      <c r="Q216" s="196">
        <v>7.2580040000000002E-3</v>
      </c>
      <c r="R216" s="196">
        <f>Q216*H216</f>
        <v>0.18348234112</v>
      </c>
      <c r="S216" s="196">
        <v>0</v>
      </c>
      <c r="T216" s="19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8" t="s">
        <v>129</v>
      </c>
      <c r="AT216" s="198" t="s">
        <v>124</v>
      </c>
      <c r="AU216" s="198" t="s">
        <v>83</v>
      </c>
      <c r="AY216" s="18" t="s">
        <v>122</v>
      </c>
      <c r="BE216" s="199">
        <f>IF(N216="základní",J216,0)</f>
        <v>0</v>
      </c>
      <c r="BF216" s="199">
        <f>IF(N216="snížená",J216,0)</f>
        <v>0</v>
      </c>
      <c r="BG216" s="199">
        <f>IF(N216="zákl. přenesená",J216,0)</f>
        <v>0</v>
      </c>
      <c r="BH216" s="199">
        <f>IF(N216="sníž. přenesená",J216,0)</f>
        <v>0</v>
      </c>
      <c r="BI216" s="199">
        <f>IF(N216="nulová",J216,0)</f>
        <v>0</v>
      </c>
      <c r="BJ216" s="18" t="s">
        <v>81</v>
      </c>
      <c r="BK216" s="199">
        <f>ROUND(I216*H216,2)</f>
        <v>0</v>
      </c>
      <c r="BL216" s="18" t="s">
        <v>129</v>
      </c>
      <c r="BM216" s="198" t="s">
        <v>494</v>
      </c>
    </row>
    <row r="217" spans="1:65" s="2" customFormat="1" ht="48">
      <c r="A217" s="35"/>
      <c r="B217" s="36"/>
      <c r="C217" s="37"/>
      <c r="D217" s="200" t="s">
        <v>131</v>
      </c>
      <c r="E217" s="37"/>
      <c r="F217" s="201" t="s">
        <v>338</v>
      </c>
      <c r="G217" s="37"/>
      <c r="H217" s="37"/>
      <c r="I217" s="202"/>
      <c r="J217" s="37"/>
      <c r="K217" s="37"/>
      <c r="L217" s="40"/>
      <c r="M217" s="203"/>
      <c r="N217" s="204"/>
      <c r="O217" s="72"/>
      <c r="P217" s="72"/>
      <c r="Q217" s="72"/>
      <c r="R217" s="72"/>
      <c r="S217" s="72"/>
      <c r="T217" s="73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131</v>
      </c>
      <c r="AU217" s="18" t="s">
        <v>83</v>
      </c>
    </row>
    <row r="218" spans="1:65" s="13" customFormat="1" ht="10.199999999999999">
      <c r="B218" s="205"/>
      <c r="C218" s="206"/>
      <c r="D218" s="200" t="s">
        <v>147</v>
      </c>
      <c r="E218" s="207" t="s">
        <v>1</v>
      </c>
      <c r="F218" s="208" t="s">
        <v>495</v>
      </c>
      <c r="G218" s="206"/>
      <c r="H218" s="209">
        <v>2.72</v>
      </c>
      <c r="I218" s="210"/>
      <c r="J218" s="206"/>
      <c r="K218" s="206"/>
      <c r="L218" s="211"/>
      <c r="M218" s="212"/>
      <c r="N218" s="213"/>
      <c r="O218" s="213"/>
      <c r="P218" s="213"/>
      <c r="Q218" s="213"/>
      <c r="R218" s="213"/>
      <c r="S218" s="213"/>
      <c r="T218" s="214"/>
      <c r="AT218" s="215" t="s">
        <v>147</v>
      </c>
      <c r="AU218" s="215" t="s">
        <v>83</v>
      </c>
      <c r="AV218" s="13" t="s">
        <v>83</v>
      </c>
      <c r="AW218" s="13" t="s">
        <v>30</v>
      </c>
      <c r="AX218" s="13" t="s">
        <v>73</v>
      </c>
      <c r="AY218" s="215" t="s">
        <v>122</v>
      </c>
    </row>
    <row r="219" spans="1:65" s="14" customFormat="1" ht="10.199999999999999">
      <c r="B219" s="216"/>
      <c r="C219" s="217"/>
      <c r="D219" s="200" t="s">
        <v>147</v>
      </c>
      <c r="E219" s="218" t="s">
        <v>1</v>
      </c>
      <c r="F219" s="219" t="s">
        <v>496</v>
      </c>
      <c r="G219" s="217"/>
      <c r="H219" s="220">
        <v>2.72</v>
      </c>
      <c r="I219" s="221"/>
      <c r="J219" s="217"/>
      <c r="K219" s="217"/>
      <c r="L219" s="222"/>
      <c r="M219" s="223"/>
      <c r="N219" s="224"/>
      <c r="O219" s="224"/>
      <c r="P219" s="224"/>
      <c r="Q219" s="224"/>
      <c r="R219" s="224"/>
      <c r="S219" s="224"/>
      <c r="T219" s="225"/>
      <c r="AT219" s="226" t="s">
        <v>147</v>
      </c>
      <c r="AU219" s="226" t="s">
        <v>83</v>
      </c>
      <c r="AV219" s="14" t="s">
        <v>137</v>
      </c>
      <c r="AW219" s="14" t="s">
        <v>30</v>
      </c>
      <c r="AX219" s="14" t="s">
        <v>73</v>
      </c>
      <c r="AY219" s="226" t="s">
        <v>122</v>
      </c>
    </row>
    <row r="220" spans="1:65" s="13" customFormat="1" ht="10.199999999999999">
      <c r="B220" s="205"/>
      <c r="C220" s="206"/>
      <c r="D220" s="200" t="s">
        <v>147</v>
      </c>
      <c r="E220" s="207" t="s">
        <v>1</v>
      </c>
      <c r="F220" s="208" t="s">
        <v>497</v>
      </c>
      <c r="G220" s="206"/>
      <c r="H220" s="209">
        <v>22.56</v>
      </c>
      <c r="I220" s="210"/>
      <c r="J220" s="206"/>
      <c r="K220" s="206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147</v>
      </c>
      <c r="AU220" s="215" t="s">
        <v>83</v>
      </c>
      <c r="AV220" s="13" t="s">
        <v>83</v>
      </c>
      <c r="AW220" s="13" t="s">
        <v>30</v>
      </c>
      <c r="AX220" s="13" t="s">
        <v>73</v>
      </c>
      <c r="AY220" s="215" t="s">
        <v>122</v>
      </c>
    </row>
    <row r="221" spans="1:65" s="14" customFormat="1" ht="10.199999999999999">
      <c r="B221" s="216"/>
      <c r="C221" s="217"/>
      <c r="D221" s="200" t="s">
        <v>147</v>
      </c>
      <c r="E221" s="218" t="s">
        <v>1</v>
      </c>
      <c r="F221" s="219" t="s">
        <v>493</v>
      </c>
      <c r="G221" s="217"/>
      <c r="H221" s="220">
        <v>22.56</v>
      </c>
      <c r="I221" s="221"/>
      <c r="J221" s="217"/>
      <c r="K221" s="217"/>
      <c r="L221" s="222"/>
      <c r="M221" s="223"/>
      <c r="N221" s="224"/>
      <c r="O221" s="224"/>
      <c r="P221" s="224"/>
      <c r="Q221" s="224"/>
      <c r="R221" s="224"/>
      <c r="S221" s="224"/>
      <c r="T221" s="225"/>
      <c r="AT221" s="226" t="s">
        <v>147</v>
      </c>
      <c r="AU221" s="226" t="s">
        <v>83</v>
      </c>
      <c r="AV221" s="14" t="s">
        <v>137</v>
      </c>
      <c r="AW221" s="14" t="s">
        <v>30</v>
      </c>
      <c r="AX221" s="14" t="s">
        <v>73</v>
      </c>
      <c r="AY221" s="226" t="s">
        <v>122</v>
      </c>
    </row>
    <row r="222" spans="1:65" s="15" customFormat="1" ht="10.199999999999999">
      <c r="B222" s="227"/>
      <c r="C222" s="228"/>
      <c r="D222" s="200" t="s">
        <v>147</v>
      </c>
      <c r="E222" s="229" t="s">
        <v>1</v>
      </c>
      <c r="F222" s="230" t="s">
        <v>150</v>
      </c>
      <c r="G222" s="228"/>
      <c r="H222" s="231">
        <v>25.28</v>
      </c>
      <c r="I222" s="232"/>
      <c r="J222" s="228"/>
      <c r="K222" s="228"/>
      <c r="L222" s="233"/>
      <c r="M222" s="234"/>
      <c r="N222" s="235"/>
      <c r="O222" s="235"/>
      <c r="P222" s="235"/>
      <c r="Q222" s="235"/>
      <c r="R222" s="235"/>
      <c r="S222" s="235"/>
      <c r="T222" s="236"/>
      <c r="AT222" s="237" t="s">
        <v>147</v>
      </c>
      <c r="AU222" s="237" t="s">
        <v>83</v>
      </c>
      <c r="AV222" s="15" t="s">
        <v>129</v>
      </c>
      <c r="AW222" s="15" t="s">
        <v>30</v>
      </c>
      <c r="AX222" s="15" t="s">
        <v>81</v>
      </c>
      <c r="AY222" s="237" t="s">
        <v>122</v>
      </c>
    </row>
    <row r="223" spans="1:65" s="2" customFormat="1" ht="24.15" customHeight="1">
      <c r="A223" s="35"/>
      <c r="B223" s="36"/>
      <c r="C223" s="187" t="s">
        <v>255</v>
      </c>
      <c r="D223" s="187" t="s">
        <v>124</v>
      </c>
      <c r="E223" s="188" t="s">
        <v>498</v>
      </c>
      <c r="F223" s="189" t="s">
        <v>499</v>
      </c>
      <c r="G223" s="190" t="s">
        <v>191</v>
      </c>
      <c r="H223" s="191">
        <v>6.29</v>
      </c>
      <c r="I223" s="192"/>
      <c r="J223" s="193">
        <f>ROUND(I223*H223,2)</f>
        <v>0</v>
      </c>
      <c r="K223" s="189" t="s">
        <v>128</v>
      </c>
      <c r="L223" s="40"/>
      <c r="M223" s="194" t="s">
        <v>1</v>
      </c>
      <c r="N223" s="195" t="s">
        <v>38</v>
      </c>
      <c r="O223" s="72"/>
      <c r="P223" s="196">
        <f>O223*H223</f>
        <v>0</v>
      </c>
      <c r="Q223" s="196">
        <v>8.8768019999999996E-3</v>
      </c>
      <c r="R223" s="196">
        <f>Q223*H223</f>
        <v>5.583508458E-2</v>
      </c>
      <c r="S223" s="196">
        <v>0</v>
      </c>
      <c r="T223" s="19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98" t="s">
        <v>129</v>
      </c>
      <c r="AT223" s="198" t="s">
        <v>124</v>
      </c>
      <c r="AU223" s="198" t="s">
        <v>83</v>
      </c>
      <c r="AY223" s="18" t="s">
        <v>122</v>
      </c>
      <c r="BE223" s="199">
        <f>IF(N223="základní",J223,0)</f>
        <v>0</v>
      </c>
      <c r="BF223" s="199">
        <f>IF(N223="snížená",J223,0)</f>
        <v>0</v>
      </c>
      <c r="BG223" s="199">
        <f>IF(N223="zákl. přenesená",J223,0)</f>
        <v>0</v>
      </c>
      <c r="BH223" s="199">
        <f>IF(N223="sníž. přenesená",J223,0)</f>
        <v>0</v>
      </c>
      <c r="BI223" s="199">
        <f>IF(N223="nulová",J223,0)</f>
        <v>0</v>
      </c>
      <c r="BJ223" s="18" t="s">
        <v>81</v>
      </c>
      <c r="BK223" s="199">
        <f>ROUND(I223*H223,2)</f>
        <v>0</v>
      </c>
      <c r="BL223" s="18" t="s">
        <v>129</v>
      </c>
      <c r="BM223" s="198" t="s">
        <v>500</v>
      </c>
    </row>
    <row r="224" spans="1:65" s="2" customFormat="1" ht="48">
      <c r="A224" s="35"/>
      <c r="B224" s="36"/>
      <c r="C224" s="37"/>
      <c r="D224" s="200" t="s">
        <v>131</v>
      </c>
      <c r="E224" s="37"/>
      <c r="F224" s="201" t="s">
        <v>501</v>
      </c>
      <c r="G224" s="37"/>
      <c r="H224" s="37"/>
      <c r="I224" s="202"/>
      <c r="J224" s="37"/>
      <c r="K224" s="37"/>
      <c r="L224" s="40"/>
      <c r="M224" s="203"/>
      <c r="N224" s="204"/>
      <c r="O224" s="72"/>
      <c r="P224" s="72"/>
      <c r="Q224" s="72"/>
      <c r="R224" s="72"/>
      <c r="S224" s="72"/>
      <c r="T224" s="73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131</v>
      </c>
      <c r="AU224" s="18" t="s">
        <v>83</v>
      </c>
    </row>
    <row r="225" spans="1:65" s="13" customFormat="1" ht="10.199999999999999">
      <c r="B225" s="205"/>
      <c r="C225" s="206"/>
      <c r="D225" s="200" t="s">
        <v>147</v>
      </c>
      <c r="E225" s="207" t="s">
        <v>1</v>
      </c>
      <c r="F225" s="208" t="s">
        <v>502</v>
      </c>
      <c r="G225" s="206"/>
      <c r="H225" s="209">
        <v>6.29</v>
      </c>
      <c r="I225" s="210"/>
      <c r="J225" s="206"/>
      <c r="K225" s="206"/>
      <c r="L225" s="211"/>
      <c r="M225" s="212"/>
      <c r="N225" s="213"/>
      <c r="O225" s="213"/>
      <c r="P225" s="213"/>
      <c r="Q225" s="213"/>
      <c r="R225" s="213"/>
      <c r="S225" s="213"/>
      <c r="T225" s="214"/>
      <c r="AT225" s="215" t="s">
        <v>147</v>
      </c>
      <c r="AU225" s="215" t="s">
        <v>83</v>
      </c>
      <c r="AV225" s="13" t="s">
        <v>83</v>
      </c>
      <c r="AW225" s="13" t="s">
        <v>30</v>
      </c>
      <c r="AX225" s="13" t="s">
        <v>73</v>
      </c>
      <c r="AY225" s="215" t="s">
        <v>122</v>
      </c>
    </row>
    <row r="226" spans="1:65" s="14" customFormat="1" ht="10.199999999999999">
      <c r="B226" s="216"/>
      <c r="C226" s="217"/>
      <c r="D226" s="200" t="s">
        <v>147</v>
      </c>
      <c r="E226" s="218" t="s">
        <v>1</v>
      </c>
      <c r="F226" s="219" t="s">
        <v>496</v>
      </c>
      <c r="G226" s="217"/>
      <c r="H226" s="220">
        <v>6.29</v>
      </c>
      <c r="I226" s="221"/>
      <c r="J226" s="217"/>
      <c r="K226" s="217"/>
      <c r="L226" s="222"/>
      <c r="M226" s="223"/>
      <c r="N226" s="224"/>
      <c r="O226" s="224"/>
      <c r="P226" s="224"/>
      <c r="Q226" s="224"/>
      <c r="R226" s="224"/>
      <c r="S226" s="224"/>
      <c r="T226" s="225"/>
      <c r="AT226" s="226" t="s">
        <v>147</v>
      </c>
      <c r="AU226" s="226" t="s">
        <v>83</v>
      </c>
      <c r="AV226" s="14" t="s">
        <v>137</v>
      </c>
      <c r="AW226" s="14" t="s">
        <v>30</v>
      </c>
      <c r="AX226" s="14" t="s">
        <v>81</v>
      </c>
      <c r="AY226" s="226" t="s">
        <v>122</v>
      </c>
    </row>
    <row r="227" spans="1:65" s="2" customFormat="1" ht="21.75" customHeight="1">
      <c r="A227" s="35"/>
      <c r="B227" s="36"/>
      <c r="C227" s="187" t="s">
        <v>194</v>
      </c>
      <c r="D227" s="187" t="s">
        <v>124</v>
      </c>
      <c r="E227" s="188" t="s">
        <v>343</v>
      </c>
      <c r="F227" s="189" t="s">
        <v>344</v>
      </c>
      <c r="G227" s="190" t="s">
        <v>191</v>
      </c>
      <c r="H227" s="191">
        <v>25.28</v>
      </c>
      <c r="I227" s="192"/>
      <c r="J227" s="193">
        <f>ROUND(I227*H227,2)</f>
        <v>0</v>
      </c>
      <c r="K227" s="189" t="s">
        <v>128</v>
      </c>
      <c r="L227" s="40"/>
      <c r="M227" s="194" t="s">
        <v>1</v>
      </c>
      <c r="N227" s="195" t="s">
        <v>38</v>
      </c>
      <c r="O227" s="72"/>
      <c r="P227" s="196">
        <f>O227*H227</f>
        <v>0</v>
      </c>
      <c r="Q227" s="196">
        <v>8.5693499999999997E-4</v>
      </c>
      <c r="R227" s="196">
        <f>Q227*H227</f>
        <v>2.1663316799999999E-2</v>
      </c>
      <c r="S227" s="196">
        <v>0</v>
      </c>
      <c r="T227" s="19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98" t="s">
        <v>129</v>
      </c>
      <c r="AT227" s="198" t="s">
        <v>124</v>
      </c>
      <c r="AU227" s="198" t="s">
        <v>83</v>
      </c>
      <c r="AY227" s="18" t="s">
        <v>122</v>
      </c>
      <c r="BE227" s="199">
        <f>IF(N227="základní",J227,0)</f>
        <v>0</v>
      </c>
      <c r="BF227" s="199">
        <f>IF(N227="snížená",J227,0)</f>
        <v>0</v>
      </c>
      <c r="BG227" s="199">
        <f>IF(N227="zákl. přenesená",J227,0)</f>
        <v>0</v>
      </c>
      <c r="BH227" s="199">
        <f>IF(N227="sníž. přenesená",J227,0)</f>
        <v>0</v>
      </c>
      <c r="BI227" s="199">
        <f>IF(N227="nulová",J227,0)</f>
        <v>0</v>
      </c>
      <c r="BJ227" s="18" t="s">
        <v>81</v>
      </c>
      <c r="BK227" s="199">
        <f>ROUND(I227*H227,2)</f>
        <v>0</v>
      </c>
      <c r="BL227" s="18" t="s">
        <v>129</v>
      </c>
      <c r="BM227" s="198" t="s">
        <v>503</v>
      </c>
    </row>
    <row r="228" spans="1:65" s="2" customFormat="1" ht="48">
      <c r="A228" s="35"/>
      <c r="B228" s="36"/>
      <c r="C228" s="37"/>
      <c r="D228" s="200" t="s">
        <v>131</v>
      </c>
      <c r="E228" s="37"/>
      <c r="F228" s="201" t="s">
        <v>346</v>
      </c>
      <c r="G228" s="37"/>
      <c r="H228" s="37"/>
      <c r="I228" s="202"/>
      <c r="J228" s="37"/>
      <c r="K228" s="37"/>
      <c r="L228" s="40"/>
      <c r="M228" s="203"/>
      <c r="N228" s="204"/>
      <c r="O228" s="72"/>
      <c r="P228" s="72"/>
      <c r="Q228" s="72"/>
      <c r="R228" s="72"/>
      <c r="S228" s="72"/>
      <c r="T228" s="73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131</v>
      </c>
      <c r="AU228" s="18" t="s">
        <v>83</v>
      </c>
    </row>
    <row r="229" spans="1:65" s="13" customFormat="1" ht="10.199999999999999">
      <c r="B229" s="205"/>
      <c r="C229" s="206"/>
      <c r="D229" s="200" t="s">
        <v>147</v>
      </c>
      <c r="E229" s="207" t="s">
        <v>1</v>
      </c>
      <c r="F229" s="208" t="s">
        <v>495</v>
      </c>
      <c r="G229" s="206"/>
      <c r="H229" s="209">
        <v>2.72</v>
      </c>
      <c r="I229" s="210"/>
      <c r="J229" s="206"/>
      <c r="K229" s="206"/>
      <c r="L229" s="211"/>
      <c r="M229" s="212"/>
      <c r="N229" s="213"/>
      <c r="O229" s="213"/>
      <c r="P229" s="213"/>
      <c r="Q229" s="213"/>
      <c r="R229" s="213"/>
      <c r="S229" s="213"/>
      <c r="T229" s="214"/>
      <c r="AT229" s="215" t="s">
        <v>147</v>
      </c>
      <c r="AU229" s="215" t="s">
        <v>83</v>
      </c>
      <c r="AV229" s="13" t="s">
        <v>83</v>
      </c>
      <c r="AW229" s="13" t="s">
        <v>30</v>
      </c>
      <c r="AX229" s="13" t="s">
        <v>73</v>
      </c>
      <c r="AY229" s="215" t="s">
        <v>122</v>
      </c>
    </row>
    <row r="230" spans="1:65" s="14" customFormat="1" ht="10.199999999999999">
      <c r="B230" s="216"/>
      <c r="C230" s="217"/>
      <c r="D230" s="200" t="s">
        <v>147</v>
      </c>
      <c r="E230" s="218" t="s">
        <v>1</v>
      </c>
      <c r="F230" s="219" t="s">
        <v>496</v>
      </c>
      <c r="G230" s="217"/>
      <c r="H230" s="220">
        <v>2.72</v>
      </c>
      <c r="I230" s="221"/>
      <c r="J230" s="217"/>
      <c r="K230" s="217"/>
      <c r="L230" s="222"/>
      <c r="M230" s="223"/>
      <c r="N230" s="224"/>
      <c r="O230" s="224"/>
      <c r="P230" s="224"/>
      <c r="Q230" s="224"/>
      <c r="R230" s="224"/>
      <c r="S230" s="224"/>
      <c r="T230" s="225"/>
      <c r="AT230" s="226" t="s">
        <v>147</v>
      </c>
      <c r="AU230" s="226" t="s">
        <v>83</v>
      </c>
      <c r="AV230" s="14" t="s">
        <v>137</v>
      </c>
      <c r="AW230" s="14" t="s">
        <v>30</v>
      </c>
      <c r="AX230" s="14" t="s">
        <v>73</v>
      </c>
      <c r="AY230" s="226" t="s">
        <v>122</v>
      </c>
    </row>
    <row r="231" spans="1:65" s="13" customFormat="1" ht="10.199999999999999">
      <c r="B231" s="205"/>
      <c r="C231" s="206"/>
      <c r="D231" s="200" t="s">
        <v>147</v>
      </c>
      <c r="E231" s="207" t="s">
        <v>1</v>
      </c>
      <c r="F231" s="208" t="s">
        <v>497</v>
      </c>
      <c r="G231" s="206"/>
      <c r="H231" s="209">
        <v>22.56</v>
      </c>
      <c r="I231" s="210"/>
      <c r="J231" s="206"/>
      <c r="K231" s="206"/>
      <c r="L231" s="211"/>
      <c r="M231" s="212"/>
      <c r="N231" s="213"/>
      <c r="O231" s="213"/>
      <c r="P231" s="213"/>
      <c r="Q231" s="213"/>
      <c r="R231" s="213"/>
      <c r="S231" s="213"/>
      <c r="T231" s="214"/>
      <c r="AT231" s="215" t="s">
        <v>147</v>
      </c>
      <c r="AU231" s="215" t="s">
        <v>83</v>
      </c>
      <c r="AV231" s="13" t="s">
        <v>83</v>
      </c>
      <c r="AW231" s="13" t="s">
        <v>30</v>
      </c>
      <c r="AX231" s="13" t="s">
        <v>73</v>
      </c>
      <c r="AY231" s="215" t="s">
        <v>122</v>
      </c>
    </row>
    <row r="232" spans="1:65" s="14" customFormat="1" ht="10.199999999999999">
      <c r="B232" s="216"/>
      <c r="C232" s="217"/>
      <c r="D232" s="200" t="s">
        <v>147</v>
      </c>
      <c r="E232" s="218" t="s">
        <v>1</v>
      </c>
      <c r="F232" s="219" t="s">
        <v>493</v>
      </c>
      <c r="G232" s="217"/>
      <c r="H232" s="220">
        <v>22.56</v>
      </c>
      <c r="I232" s="221"/>
      <c r="J232" s="217"/>
      <c r="K232" s="217"/>
      <c r="L232" s="222"/>
      <c r="M232" s="223"/>
      <c r="N232" s="224"/>
      <c r="O232" s="224"/>
      <c r="P232" s="224"/>
      <c r="Q232" s="224"/>
      <c r="R232" s="224"/>
      <c r="S232" s="224"/>
      <c r="T232" s="225"/>
      <c r="AT232" s="226" t="s">
        <v>147</v>
      </c>
      <c r="AU232" s="226" t="s">
        <v>83</v>
      </c>
      <c r="AV232" s="14" t="s">
        <v>137</v>
      </c>
      <c r="AW232" s="14" t="s">
        <v>30</v>
      </c>
      <c r="AX232" s="14" t="s">
        <v>73</v>
      </c>
      <c r="AY232" s="226" t="s">
        <v>122</v>
      </c>
    </row>
    <row r="233" spans="1:65" s="15" customFormat="1" ht="10.199999999999999">
      <c r="B233" s="227"/>
      <c r="C233" s="228"/>
      <c r="D233" s="200" t="s">
        <v>147</v>
      </c>
      <c r="E233" s="229" t="s">
        <v>1</v>
      </c>
      <c r="F233" s="230" t="s">
        <v>150</v>
      </c>
      <c r="G233" s="228"/>
      <c r="H233" s="231">
        <v>25.28</v>
      </c>
      <c r="I233" s="232"/>
      <c r="J233" s="228"/>
      <c r="K233" s="228"/>
      <c r="L233" s="233"/>
      <c r="M233" s="234"/>
      <c r="N233" s="235"/>
      <c r="O233" s="235"/>
      <c r="P233" s="235"/>
      <c r="Q233" s="235"/>
      <c r="R233" s="235"/>
      <c r="S233" s="235"/>
      <c r="T233" s="236"/>
      <c r="AT233" s="237" t="s">
        <v>147</v>
      </c>
      <c r="AU233" s="237" t="s">
        <v>83</v>
      </c>
      <c r="AV233" s="15" t="s">
        <v>129</v>
      </c>
      <c r="AW233" s="15" t="s">
        <v>30</v>
      </c>
      <c r="AX233" s="15" t="s">
        <v>81</v>
      </c>
      <c r="AY233" s="237" t="s">
        <v>122</v>
      </c>
    </row>
    <row r="234" spans="1:65" s="2" customFormat="1" ht="24.15" customHeight="1">
      <c r="A234" s="35"/>
      <c r="B234" s="36"/>
      <c r="C234" s="187" t="s">
        <v>7</v>
      </c>
      <c r="D234" s="187" t="s">
        <v>124</v>
      </c>
      <c r="E234" s="188" t="s">
        <v>504</v>
      </c>
      <c r="F234" s="189" t="s">
        <v>505</v>
      </c>
      <c r="G234" s="190" t="s">
        <v>191</v>
      </c>
      <c r="H234" s="191">
        <v>6.29</v>
      </c>
      <c r="I234" s="192"/>
      <c r="J234" s="193">
        <f>ROUND(I234*H234,2)</f>
        <v>0</v>
      </c>
      <c r="K234" s="189" t="s">
        <v>128</v>
      </c>
      <c r="L234" s="40"/>
      <c r="M234" s="194" t="s">
        <v>1</v>
      </c>
      <c r="N234" s="195" t="s">
        <v>38</v>
      </c>
      <c r="O234" s="72"/>
      <c r="P234" s="196">
        <f>O234*H234</f>
        <v>0</v>
      </c>
      <c r="Q234" s="196">
        <v>1.0206449999999999E-3</v>
      </c>
      <c r="R234" s="196">
        <f>Q234*H234</f>
        <v>6.41985705E-3</v>
      </c>
      <c r="S234" s="196">
        <v>0</v>
      </c>
      <c r="T234" s="19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8" t="s">
        <v>129</v>
      </c>
      <c r="AT234" s="198" t="s">
        <v>124</v>
      </c>
      <c r="AU234" s="198" t="s">
        <v>83</v>
      </c>
      <c r="AY234" s="18" t="s">
        <v>122</v>
      </c>
      <c r="BE234" s="199">
        <f>IF(N234="základní",J234,0)</f>
        <v>0</v>
      </c>
      <c r="BF234" s="199">
        <f>IF(N234="snížená",J234,0)</f>
        <v>0</v>
      </c>
      <c r="BG234" s="199">
        <f>IF(N234="zákl. přenesená",J234,0)</f>
        <v>0</v>
      </c>
      <c r="BH234" s="199">
        <f>IF(N234="sníž. přenesená",J234,0)</f>
        <v>0</v>
      </c>
      <c r="BI234" s="199">
        <f>IF(N234="nulová",J234,0)</f>
        <v>0</v>
      </c>
      <c r="BJ234" s="18" t="s">
        <v>81</v>
      </c>
      <c r="BK234" s="199">
        <f>ROUND(I234*H234,2)</f>
        <v>0</v>
      </c>
      <c r="BL234" s="18" t="s">
        <v>129</v>
      </c>
      <c r="BM234" s="198" t="s">
        <v>506</v>
      </c>
    </row>
    <row r="235" spans="1:65" s="2" customFormat="1" ht="48">
      <c r="A235" s="35"/>
      <c r="B235" s="36"/>
      <c r="C235" s="37"/>
      <c r="D235" s="200" t="s">
        <v>131</v>
      </c>
      <c r="E235" s="37"/>
      <c r="F235" s="201" t="s">
        <v>507</v>
      </c>
      <c r="G235" s="37"/>
      <c r="H235" s="37"/>
      <c r="I235" s="202"/>
      <c r="J235" s="37"/>
      <c r="K235" s="37"/>
      <c r="L235" s="40"/>
      <c r="M235" s="203"/>
      <c r="N235" s="204"/>
      <c r="O235" s="72"/>
      <c r="P235" s="72"/>
      <c r="Q235" s="72"/>
      <c r="R235" s="72"/>
      <c r="S235" s="72"/>
      <c r="T235" s="73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131</v>
      </c>
      <c r="AU235" s="18" t="s">
        <v>83</v>
      </c>
    </row>
    <row r="236" spans="1:65" s="13" customFormat="1" ht="10.199999999999999">
      <c r="B236" s="205"/>
      <c r="C236" s="206"/>
      <c r="D236" s="200" t="s">
        <v>147</v>
      </c>
      <c r="E236" s="207" t="s">
        <v>1</v>
      </c>
      <c r="F236" s="208" t="s">
        <v>502</v>
      </c>
      <c r="G236" s="206"/>
      <c r="H236" s="209">
        <v>6.29</v>
      </c>
      <c r="I236" s="210"/>
      <c r="J236" s="206"/>
      <c r="K236" s="206"/>
      <c r="L236" s="211"/>
      <c r="M236" s="212"/>
      <c r="N236" s="213"/>
      <c r="O236" s="213"/>
      <c r="P236" s="213"/>
      <c r="Q236" s="213"/>
      <c r="R236" s="213"/>
      <c r="S236" s="213"/>
      <c r="T236" s="214"/>
      <c r="AT236" s="215" t="s">
        <v>147</v>
      </c>
      <c r="AU236" s="215" t="s">
        <v>83</v>
      </c>
      <c r="AV236" s="13" t="s">
        <v>83</v>
      </c>
      <c r="AW236" s="13" t="s">
        <v>30</v>
      </c>
      <c r="AX236" s="13" t="s">
        <v>73</v>
      </c>
      <c r="AY236" s="215" t="s">
        <v>122</v>
      </c>
    </row>
    <row r="237" spans="1:65" s="14" customFormat="1" ht="10.199999999999999">
      <c r="B237" s="216"/>
      <c r="C237" s="217"/>
      <c r="D237" s="200" t="s">
        <v>147</v>
      </c>
      <c r="E237" s="218" t="s">
        <v>1</v>
      </c>
      <c r="F237" s="219" t="s">
        <v>496</v>
      </c>
      <c r="G237" s="217"/>
      <c r="H237" s="220">
        <v>6.29</v>
      </c>
      <c r="I237" s="221"/>
      <c r="J237" s="217"/>
      <c r="K237" s="217"/>
      <c r="L237" s="222"/>
      <c r="M237" s="223"/>
      <c r="N237" s="224"/>
      <c r="O237" s="224"/>
      <c r="P237" s="224"/>
      <c r="Q237" s="224"/>
      <c r="R237" s="224"/>
      <c r="S237" s="224"/>
      <c r="T237" s="225"/>
      <c r="AT237" s="226" t="s">
        <v>147</v>
      </c>
      <c r="AU237" s="226" t="s">
        <v>83</v>
      </c>
      <c r="AV237" s="14" t="s">
        <v>137</v>
      </c>
      <c r="AW237" s="14" t="s">
        <v>30</v>
      </c>
      <c r="AX237" s="14" t="s">
        <v>81</v>
      </c>
      <c r="AY237" s="226" t="s">
        <v>122</v>
      </c>
    </row>
    <row r="238" spans="1:65" s="2" customFormat="1" ht="24.15" customHeight="1">
      <c r="A238" s="35"/>
      <c r="B238" s="36"/>
      <c r="C238" s="187" t="s">
        <v>186</v>
      </c>
      <c r="D238" s="187" t="s">
        <v>124</v>
      </c>
      <c r="E238" s="188" t="s">
        <v>347</v>
      </c>
      <c r="F238" s="189" t="s">
        <v>348</v>
      </c>
      <c r="G238" s="190" t="s">
        <v>268</v>
      </c>
      <c r="H238" s="191">
        <v>0.746</v>
      </c>
      <c r="I238" s="192"/>
      <c r="J238" s="193">
        <f>ROUND(I238*H238,2)</f>
        <v>0</v>
      </c>
      <c r="K238" s="189" t="s">
        <v>128</v>
      </c>
      <c r="L238" s="40"/>
      <c r="M238" s="194" t="s">
        <v>1</v>
      </c>
      <c r="N238" s="195" t="s">
        <v>38</v>
      </c>
      <c r="O238" s="72"/>
      <c r="P238" s="196">
        <f>O238*H238</f>
        <v>0</v>
      </c>
      <c r="Q238" s="196">
        <v>1.0555969999999999</v>
      </c>
      <c r="R238" s="196">
        <f>Q238*H238</f>
        <v>0.7874753619999999</v>
      </c>
      <c r="S238" s="196">
        <v>0</v>
      </c>
      <c r="T238" s="19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98" t="s">
        <v>129</v>
      </c>
      <c r="AT238" s="198" t="s">
        <v>124</v>
      </c>
      <c r="AU238" s="198" t="s">
        <v>83</v>
      </c>
      <c r="AY238" s="18" t="s">
        <v>122</v>
      </c>
      <c r="BE238" s="199">
        <f>IF(N238="základní",J238,0)</f>
        <v>0</v>
      </c>
      <c r="BF238" s="199">
        <f>IF(N238="snížená",J238,0)</f>
        <v>0</v>
      </c>
      <c r="BG238" s="199">
        <f>IF(N238="zákl. přenesená",J238,0)</f>
        <v>0</v>
      </c>
      <c r="BH238" s="199">
        <f>IF(N238="sníž. přenesená",J238,0)</f>
        <v>0</v>
      </c>
      <c r="BI238" s="199">
        <f>IF(N238="nulová",J238,0)</f>
        <v>0</v>
      </c>
      <c r="BJ238" s="18" t="s">
        <v>81</v>
      </c>
      <c r="BK238" s="199">
        <f>ROUND(I238*H238,2)</f>
        <v>0</v>
      </c>
      <c r="BL238" s="18" t="s">
        <v>129</v>
      </c>
      <c r="BM238" s="198" t="s">
        <v>508</v>
      </c>
    </row>
    <row r="239" spans="1:65" s="2" customFormat="1" ht="48">
      <c r="A239" s="35"/>
      <c r="B239" s="36"/>
      <c r="C239" s="37"/>
      <c r="D239" s="200" t="s">
        <v>131</v>
      </c>
      <c r="E239" s="37"/>
      <c r="F239" s="201" t="s">
        <v>350</v>
      </c>
      <c r="G239" s="37"/>
      <c r="H239" s="37"/>
      <c r="I239" s="202"/>
      <c r="J239" s="37"/>
      <c r="K239" s="37"/>
      <c r="L239" s="40"/>
      <c r="M239" s="203"/>
      <c r="N239" s="204"/>
      <c r="O239" s="72"/>
      <c r="P239" s="72"/>
      <c r="Q239" s="72"/>
      <c r="R239" s="72"/>
      <c r="S239" s="72"/>
      <c r="T239" s="73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131</v>
      </c>
      <c r="AU239" s="18" t="s">
        <v>83</v>
      </c>
    </row>
    <row r="240" spans="1:65" s="13" customFormat="1" ht="10.199999999999999">
      <c r="B240" s="205"/>
      <c r="C240" s="206"/>
      <c r="D240" s="200" t="s">
        <v>147</v>
      </c>
      <c r="E240" s="207" t="s">
        <v>1</v>
      </c>
      <c r="F240" s="208" t="s">
        <v>509</v>
      </c>
      <c r="G240" s="206"/>
      <c r="H240" s="209">
        <v>0.746</v>
      </c>
      <c r="I240" s="210"/>
      <c r="J240" s="206"/>
      <c r="K240" s="206"/>
      <c r="L240" s="211"/>
      <c r="M240" s="212"/>
      <c r="N240" s="213"/>
      <c r="O240" s="213"/>
      <c r="P240" s="213"/>
      <c r="Q240" s="213"/>
      <c r="R240" s="213"/>
      <c r="S240" s="213"/>
      <c r="T240" s="214"/>
      <c r="AT240" s="215" t="s">
        <v>147</v>
      </c>
      <c r="AU240" s="215" t="s">
        <v>83</v>
      </c>
      <c r="AV240" s="13" t="s">
        <v>83</v>
      </c>
      <c r="AW240" s="13" t="s">
        <v>30</v>
      </c>
      <c r="AX240" s="13" t="s">
        <v>73</v>
      </c>
      <c r="AY240" s="215" t="s">
        <v>122</v>
      </c>
    </row>
    <row r="241" spans="1:65" s="16" customFormat="1" ht="10.199999999999999">
      <c r="B241" s="253"/>
      <c r="C241" s="254"/>
      <c r="D241" s="200" t="s">
        <v>147</v>
      </c>
      <c r="E241" s="255" t="s">
        <v>1</v>
      </c>
      <c r="F241" s="256" t="s">
        <v>510</v>
      </c>
      <c r="G241" s="254"/>
      <c r="H241" s="255" t="s">
        <v>1</v>
      </c>
      <c r="I241" s="257"/>
      <c r="J241" s="254"/>
      <c r="K241" s="254"/>
      <c r="L241" s="258"/>
      <c r="M241" s="259"/>
      <c r="N241" s="260"/>
      <c r="O241" s="260"/>
      <c r="P241" s="260"/>
      <c r="Q241" s="260"/>
      <c r="R241" s="260"/>
      <c r="S241" s="260"/>
      <c r="T241" s="261"/>
      <c r="AT241" s="262" t="s">
        <v>147</v>
      </c>
      <c r="AU241" s="262" t="s">
        <v>83</v>
      </c>
      <c r="AV241" s="16" t="s">
        <v>81</v>
      </c>
      <c r="AW241" s="16" t="s">
        <v>30</v>
      </c>
      <c r="AX241" s="16" t="s">
        <v>73</v>
      </c>
      <c r="AY241" s="262" t="s">
        <v>122</v>
      </c>
    </row>
    <row r="242" spans="1:65" s="15" customFormat="1" ht="10.199999999999999">
      <c r="B242" s="227"/>
      <c r="C242" s="228"/>
      <c r="D242" s="200" t="s">
        <v>147</v>
      </c>
      <c r="E242" s="229" t="s">
        <v>1</v>
      </c>
      <c r="F242" s="230" t="s">
        <v>150</v>
      </c>
      <c r="G242" s="228"/>
      <c r="H242" s="231">
        <v>0.746</v>
      </c>
      <c r="I242" s="232"/>
      <c r="J242" s="228"/>
      <c r="K242" s="228"/>
      <c r="L242" s="233"/>
      <c r="M242" s="234"/>
      <c r="N242" s="235"/>
      <c r="O242" s="235"/>
      <c r="P242" s="235"/>
      <c r="Q242" s="235"/>
      <c r="R242" s="235"/>
      <c r="S242" s="235"/>
      <c r="T242" s="236"/>
      <c r="AT242" s="237" t="s">
        <v>147</v>
      </c>
      <c r="AU242" s="237" t="s">
        <v>83</v>
      </c>
      <c r="AV242" s="15" t="s">
        <v>129</v>
      </c>
      <c r="AW242" s="15" t="s">
        <v>30</v>
      </c>
      <c r="AX242" s="15" t="s">
        <v>81</v>
      </c>
      <c r="AY242" s="237" t="s">
        <v>122</v>
      </c>
    </row>
    <row r="243" spans="1:65" s="2" customFormat="1" ht="24.15" customHeight="1">
      <c r="A243" s="35"/>
      <c r="B243" s="36"/>
      <c r="C243" s="187" t="s">
        <v>388</v>
      </c>
      <c r="D243" s="187" t="s">
        <v>124</v>
      </c>
      <c r="E243" s="188" t="s">
        <v>353</v>
      </c>
      <c r="F243" s="189" t="s">
        <v>354</v>
      </c>
      <c r="G243" s="190" t="s">
        <v>268</v>
      </c>
      <c r="H243" s="191">
        <v>0.6</v>
      </c>
      <c r="I243" s="192"/>
      <c r="J243" s="193">
        <f>ROUND(I243*H243,2)</f>
        <v>0</v>
      </c>
      <c r="K243" s="189" t="s">
        <v>128</v>
      </c>
      <c r="L243" s="40"/>
      <c r="M243" s="194" t="s">
        <v>1</v>
      </c>
      <c r="N243" s="195" t="s">
        <v>38</v>
      </c>
      <c r="O243" s="72"/>
      <c r="P243" s="196">
        <f>O243*H243</f>
        <v>0</v>
      </c>
      <c r="Q243" s="196">
        <v>1.0395514030999999</v>
      </c>
      <c r="R243" s="196">
        <f>Q243*H243</f>
        <v>0.62373084185999994</v>
      </c>
      <c r="S243" s="196">
        <v>0</v>
      </c>
      <c r="T243" s="19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98" t="s">
        <v>129</v>
      </c>
      <c r="AT243" s="198" t="s">
        <v>124</v>
      </c>
      <c r="AU243" s="198" t="s">
        <v>83</v>
      </c>
      <c r="AY243" s="18" t="s">
        <v>122</v>
      </c>
      <c r="BE243" s="199">
        <f>IF(N243="základní",J243,0)</f>
        <v>0</v>
      </c>
      <c r="BF243" s="199">
        <f>IF(N243="snížená",J243,0)</f>
        <v>0</v>
      </c>
      <c r="BG243" s="199">
        <f>IF(N243="zákl. přenesená",J243,0)</f>
        <v>0</v>
      </c>
      <c r="BH243" s="199">
        <f>IF(N243="sníž. přenesená",J243,0)</f>
        <v>0</v>
      </c>
      <c r="BI243" s="199">
        <f>IF(N243="nulová",J243,0)</f>
        <v>0</v>
      </c>
      <c r="BJ243" s="18" t="s">
        <v>81</v>
      </c>
      <c r="BK243" s="199">
        <f>ROUND(I243*H243,2)</f>
        <v>0</v>
      </c>
      <c r="BL243" s="18" t="s">
        <v>129</v>
      </c>
      <c r="BM243" s="198" t="s">
        <v>511</v>
      </c>
    </row>
    <row r="244" spans="1:65" s="2" customFormat="1" ht="48">
      <c r="A244" s="35"/>
      <c r="B244" s="36"/>
      <c r="C244" s="37"/>
      <c r="D244" s="200" t="s">
        <v>131</v>
      </c>
      <c r="E244" s="37"/>
      <c r="F244" s="201" t="s">
        <v>356</v>
      </c>
      <c r="G244" s="37"/>
      <c r="H244" s="37"/>
      <c r="I244" s="202"/>
      <c r="J244" s="37"/>
      <c r="K244" s="37"/>
      <c r="L244" s="40"/>
      <c r="M244" s="203"/>
      <c r="N244" s="204"/>
      <c r="O244" s="72"/>
      <c r="P244" s="72"/>
      <c r="Q244" s="72"/>
      <c r="R244" s="72"/>
      <c r="S244" s="72"/>
      <c r="T244" s="73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131</v>
      </c>
      <c r="AU244" s="18" t="s">
        <v>83</v>
      </c>
    </row>
    <row r="245" spans="1:65" s="13" customFormat="1" ht="10.199999999999999">
      <c r="B245" s="205"/>
      <c r="C245" s="206"/>
      <c r="D245" s="200" t="s">
        <v>147</v>
      </c>
      <c r="E245" s="207" t="s">
        <v>1</v>
      </c>
      <c r="F245" s="208" t="s">
        <v>512</v>
      </c>
      <c r="G245" s="206"/>
      <c r="H245" s="209">
        <v>0.6</v>
      </c>
      <c r="I245" s="210"/>
      <c r="J245" s="206"/>
      <c r="K245" s="206"/>
      <c r="L245" s="211"/>
      <c r="M245" s="212"/>
      <c r="N245" s="213"/>
      <c r="O245" s="213"/>
      <c r="P245" s="213"/>
      <c r="Q245" s="213"/>
      <c r="R245" s="213"/>
      <c r="S245" s="213"/>
      <c r="T245" s="214"/>
      <c r="AT245" s="215" t="s">
        <v>147</v>
      </c>
      <c r="AU245" s="215" t="s">
        <v>83</v>
      </c>
      <c r="AV245" s="13" t="s">
        <v>83</v>
      </c>
      <c r="AW245" s="13" t="s">
        <v>30</v>
      </c>
      <c r="AX245" s="13" t="s">
        <v>73</v>
      </c>
      <c r="AY245" s="215" t="s">
        <v>122</v>
      </c>
    </row>
    <row r="246" spans="1:65" s="14" customFormat="1" ht="10.199999999999999">
      <c r="B246" s="216"/>
      <c r="C246" s="217"/>
      <c r="D246" s="200" t="s">
        <v>147</v>
      </c>
      <c r="E246" s="218" t="s">
        <v>1</v>
      </c>
      <c r="F246" s="219" t="s">
        <v>513</v>
      </c>
      <c r="G246" s="217"/>
      <c r="H246" s="220">
        <v>0.6</v>
      </c>
      <c r="I246" s="221"/>
      <c r="J246" s="217"/>
      <c r="K246" s="217"/>
      <c r="L246" s="222"/>
      <c r="M246" s="223"/>
      <c r="N246" s="224"/>
      <c r="O246" s="224"/>
      <c r="P246" s="224"/>
      <c r="Q246" s="224"/>
      <c r="R246" s="224"/>
      <c r="S246" s="224"/>
      <c r="T246" s="225"/>
      <c r="AT246" s="226" t="s">
        <v>147</v>
      </c>
      <c r="AU246" s="226" t="s">
        <v>83</v>
      </c>
      <c r="AV246" s="14" t="s">
        <v>137</v>
      </c>
      <c r="AW246" s="14" t="s">
        <v>30</v>
      </c>
      <c r="AX246" s="14" t="s">
        <v>73</v>
      </c>
      <c r="AY246" s="226" t="s">
        <v>122</v>
      </c>
    </row>
    <row r="247" spans="1:65" s="15" customFormat="1" ht="10.199999999999999">
      <c r="B247" s="227"/>
      <c r="C247" s="228"/>
      <c r="D247" s="200" t="s">
        <v>147</v>
      </c>
      <c r="E247" s="229" t="s">
        <v>1</v>
      </c>
      <c r="F247" s="230" t="s">
        <v>150</v>
      </c>
      <c r="G247" s="228"/>
      <c r="H247" s="231">
        <v>0.6</v>
      </c>
      <c r="I247" s="232"/>
      <c r="J247" s="228"/>
      <c r="K247" s="228"/>
      <c r="L247" s="233"/>
      <c r="M247" s="234"/>
      <c r="N247" s="235"/>
      <c r="O247" s="235"/>
      <c r="P247" s="235"/>
      <c r="Q247" s="235"/>
      <c r="R247" s="235"/>
      <c r="S247" s="235"/>
      <c r="T247" s="236"/>
      <c r="AT247" s="237" t="s">
        <v>147</v>
      </c>
      <c r="AU247" s="237" t="s">
        <v>83</v>
      </c>
      <c r="AV247" s="15" t="s">
        <v>129</v>
      </c>
      <c r="AW247" s="15" t="s">
        <v>30</v>
      </c>
      <c r="AX247" s="15" t="s">
        <v>81</v>
      </c>
      <c r="AY247" s="237" t="s">
        <v>122</v>
      </c>
    </row>
    <row r="248" spans="1:65" s="12" customFormat="1" ht="22.8" customHeight="1">
      <c r="B248" s="171"/>
      <c r="C248" s="172"/>
      <c r="D248" s="173" t="s">
        <v>72</v>
      </c>
      <c r="E248" s="185" t="s">
        <v>129</v>
      </c>
      <c r="F248" s="185" t="s">
        <v>217</v>
      </c>
      <c r="G248" s="172"/>
      <c r="H248" s="172"/>
      <c r="I248" s="175"/>
      <c r="J248" s="186">
        <f>BK248</f>
        <v>0</v>
      </c>
      <c r="K248" s="172"/>
      <c r="L248" s="177"/>
      <c r="M248" s="178"/>
      <c r="N248" s="179"/>
      <c r="O248" s="179"/>
      <c r="P248" s="180">
        <f>SUM(P249:P253)</f>
        <v>0</v>
      </c>
      <c r="Q248" s="179"/>
      <c r="R248" s="180">
        <f>SUM(R249:R253)</f>
        <v>5.5166233499999997</v>
      </c>
      <c r="S248" s="179"/>
      <c r="T248" s="181">
        <f>SUM(T249:T253)</f>
        <v>0</v>
      </c>
      <c r="AR248" s="182" t="s">
        <v>81</v>
      </c>
      <c r="AT248" s="183" t="s">
        <v>72</v>
      </c>
      <c r="AU248" s="183" t="s">
        <v>81</v>
      </c>
      <c r="AY248" s="182" t="s">
        <v>122</v>
      </c>
      <c r="BK248" s="184">
        <f>SUM(BK249:BK253)</f>
        <v>0</v>
      </c>
    </row>
    <row r="249" spans="1:65" s="2" customFormat="1" ht="24.15" customHeight="1">
      <c r="A249" s="35"/>
      <c r="B249" s="36"/>
      <c r="C249" s="187" t="s">
        <v>394</v>
      </c>
      <c r="D249" s="187" t="s">
        <v>124</v>
      </c>
      <c r="E249" s="188" t="s">
        <v>365</v>
      </c>
      <c r="F249" s="189" t="s">
        <v>366</v>
      </c>
      <c r="G249" s="190" t="s">
        <v>169</v>
      </c>
      <c r="H249" s="191">
        <v>2.2050000000000001</v>
      </c>
      <c r="I249" s="192"/>
      <c r="J249" s="193">
        <f>ROUND(I249*H249,2)</f>
        <v>0</v>
      </c>
      <c r="K249" s="189" t="s">
        <v>128</v>
      </c>
      <c r="L249" s="40"/>
      <c r="M249" s="194" t="s">
        <v>1</v>
      </c>
      <c r="N249" s="195" t="s">
        <v>38</v>
      </c>
      <c r="O249" s="72"/>
      <c r="P249" s="196">
        <f>O249*H249</f>
        <v>0</v>
      </c>
      <c r="Q249" s="196">
        <v>2.5018699999999998</v>
      </c>
      <c r="R249" s="196">
        <f>Q249*H249</f>
        <v>5.5166233499999997</v>
      </c>
      <c r="S249" s="196">
        <v>0</v>
      </c>
      <c r="T249" s="19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98" t="s">
        <v>129</v>
      </c>
      <c r="AT249" s="198" t="s">
        <v>124</v>
      </c>
      <c r="AU249" s="198" t="s">
        <v>83</v>
      </c>
      <c r="AY249" s="18" t="s">
        <v>122</v>
      </c>
      <c r="BE249" s="199">
        <f>IF(N249="základní",J249,0)</f>
        <v>0</v>
      </c>
      <c r="BF249" s="199">
        <f>IF(N249="snížená",J249,0)</f>
        <v>0</v>
      </c>
      <c r="BG249" s="199">
        <f>IF(N249="zákl. přenesená",J249,0)</f>
        <v>0</v>
      </c>
      <c r="BH249" s="199">
        <f>IF(N249="sníž. přenesená",J249,0)</f>
        <v>0</v>
      </c>
      <c r="BI249" s="199">
        <f>IF(N249="nulová",J249,0)</f>
        <v>0</v>
      </c>
      <c r="BJ249" s="18" t="s">
        <v>81</v>
      </c>
      <c r="BK249" s="199">
        <f>ROUND(I249*H249,2)</f>
        <v>0</v>
      </c>
      <c r="BL249" s="18" t="s">
        <v>129</v>
      </c>
      <c r="BM249" s="198" t="s">
        <v>514</v>
      </c>
    </row>
    <row r="250" spans="1:65" s="2" customFormat="1" ht="28.8">
      <c r="A250" s="35"/>
      <c r="B250" s="36"/>
      <c r="C250" s="37"/>
      <c r="D250" s="200" t="s">
        <v>131</v>
      </c>
      <c r="E250" s="37"/>
      <c r="F250" s="201" t="s">
        <v>368</v>
      </c>
      <c r="G250" s="37"/>
      <c r="H250" s="37"/>
      <c r="I250" s="202"/>
      <c r="J250" s="37"/>
      <c r="K250" s="37"/>
      <c r="L250" s="40"/>
      <c r="M250" s="203"/>
      <c r="N250" s="204"/>
      <c r="O250" s="72"/>
      <c r="P250" s="72"/>
      <c r="Q250" s="72"/>
      <c r="R250" s="72"/>
      <c r="S250" s="72"/>
      <c r="T250" s="73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131</v>
      </c>
      <c r="AU250" s="18" t="s">
        <v>83</v>
      </c>
    </row>
    <row r="251" spans="1:65" s="13" customFormat="1" ht="10.199999999999999">
      <c r="B251" s="205"/>
      <c r="C251" s="206"/>
      <c r="D251" s="200" t="s">
        <v>147</v>
      </c>
      <c r="E251" s="207" t="s">
        <v>1</v>
      </c>
      <c r="F251" s="208" t="s">
        <v>426</v>
      </c>
      <c r="G251" s="206"/>
      <c r="H251" s="209">
        <v>2.2050000000000001</v>
      </c>
      <c r="I251" s="210"/>
      <c r="J251" s="206"/>
      <c r="K251" s="206"/>
      <c r="L251" s="211"/>
      <c r="M251" s="212"/>
      <c r="N251" s="213"/>
      <c r="O251" s="213"/>
      <c r="P251" s="213"/>
      <c r="Q251" s="213"/>
      <c r="R251" s="213"/>
      <c r="S251" s="213"/>
      <c r="T251" s="214"/>
      <c r="AT251" s="215" t="s">
        <v>147</v>
      </c>
      <c r="AU251" s="215" t="s">
        <v>83</v>
      </c>
      <c r="AV251" s="13" t="s">
        <v>83</v>
      </c>
      <c r="AW251" s="13" t="s">
        <v>30</v>
      </c>
      <c r="AX251" s="13" t="s">
        <v>73</v>
      </c>
      <c r="AY251" s="215" t="s">
        <v>122</v>
      </c>
    </row>
    <row r="252" spans="1:65" s="14" customFormat="1" ht="10.199999999999999">
      <c r="B252" s="216"/>
      <c r="C252" s="217"/>
      <c r="D252" s="200" t="s">
        <v>147</v>
      </c>
      <c r="E252" s="218" t="s">
        <v>1</v>
      </c>
      <c r="F252" s="219" t="s">
        <v>515</v>
      </c>
      <c r="G252" s="217"/>
      <c r="H252" s="220">
        <v>2.2050000000000001</v>
      </c>
      <c r="I252" s="221"/>
      <c r="J252" s="217"/>
      <c r="K252" s="217"/>
      <c r="L252" s="222"/>
      <c r="M252" s="223"/>
      <c r="N252" s="224"/>
      <c r="O252" s="224"/>
      <c r="P252" s="224"/>
      <c r="Q252" s="224"/>
      <c r="R252" s="224"/>
      <c r="S252" s="224"/>
      <c r="T252" s="225"/>
      <c r="AT252" s="226" t="s">
        <v>147</v>
      </c>
      <c r="AU252" s="226" t="s">
        <v>83</v>
      </c>
      <c r="AV252" s="14" t="s">
        <v>137</v>
      </c>
      <c r="AW252" s="14" t="s">
        <v>30</v>
      </c>
      <c r="AX252" s="14" t="s">
        <v>73</v>
      </c>
      <c r="AY252" s="226" t="s">
        <v>122</v>
      </c>
    </row>
    <row r="253" spans="1:65" s="15" customFormat="1" ht="10.199999999999999">
      <c r="B253" s="227"/>
      <c r="C253" s="228"/>
      <c r="D253" s="200" t="s">
        <v>147</v>
      </c>
      <c r="E253" s="229" t="s">
        <v>1</v>
      </c>
      <c r="F253" s="230" t="s">
        <v>150</v>
      </c>
      <c r="G253" s="228"/>
      <c r="H253" s="231">
        <v>2.2050000000000001</v>
      </c>
      <c r="I253" s="232"/>
      <c r="J253" s="228"/>
      <c r="K253" s="228"/>
      <c r="L253" s="233"/>
      <c r="M253" s="234"/>
      <c r="N253" s="235"/>
      <c r="O253" s="235"/>
      <c r="P253" s="235"/>
      <c r="Q253" s="235"/>
      <c r="R253" s="235"/>
      <c r="S253" s="235"/>
      <c r="T253" s="236"/>
      <c r="AT253" s="237" t="s">
        <v>147</v>
      </c>
      <c r="AU253" s="237" t="s">
        <v>83</v>
      </c>
      <c r="AV253" s="15" t="s">
        <v>129</v>
      </c>
      <c r="AW253" s="15" t="s">
        <v>30</v>
      </c>
      <c r="AX253" s="15" t="s">
        <v>81</v>
      </c>
      <c r="AY253" s="237" t="s">
        <v>122</v>
      </c>
    </row>
    <row r="254" spans="1:65" s="12" customFormat="1" ht="22.8" customHeight="1">
      <c r="B254" s="171"/>
      <c r="C254" s="172"/>
      <c r="D254" s="173" t="s">
        <v>72</v>
      </c>
      <c r="E254" s="185" t="s">
        <v>159</v>
      </c>
      <c r="F254" s="185" t="s">
        <v>387</v>
      </c>
      <c r="G254" s="172"/>
      <c r="H254" s="172"/>
      <c r="I254" s="175"/>
      <c r="J254" s="186">
        <f>BK254</f>
        <v>0</v>
      </c>
      <c r="K254" s="172"/>
      <c r="L254" s="177"/>
      <c r="M254" s="178"/>
      <c r="N254" s="179"/>
      <c r="O254" s="179"/>
      <c r="P254" s="180">
        <f>SUM(P255:P258)</f>
        <v>0</v>
      </c>
      <c r="Q254" s="179"/>
      <c r="R254" s="180">
        <f>SUM(R255:R258)</f>
        <v>2.886E-2</v>
      </c>
      <c r="S254" s="179"/>
      <c r="T254" s="181">
        <f>SUM(T255:T258)</f>
        <v>0</v>
      </c>
      <c r="AR254" s="182" t="s">
        <v>81</v>
      </c>
      <c r="AT254" s="183" t="s">
        <v>72</v>
      </c>
      <c r="AU254" s="183" t="s">
        <v>81</v>
      </c>
      <c r="AY254" s="182" t="s">
        <v>122</v>
      </c>
      <c r="BK254" s="184">
        <f>SUM(BK255:BK258)</f>
        <v>0</v>
      </c>
    </row>
    <row r="255" spans="1:65" s="2" customFormat="1" ht="24.15" customHeight="1">
      <c r="A255" s="35"/>
      <c r="B255" s="36"/>
      <c r="C255" s="187" t="s">
        <v>403</v>
      </c>
      <c r="D255" s="187" t="s">
        <v>124</v>
      </c>
      <c r="E255" s="188" t="s">
        <v>389</v>
      </c>
      <c r="F255" s="189" t="s">
        <v>390</v>
      </c>
      <c r="G255" s="190" t="s">
        <v>191</v>
      </c>
      <c r="H255" s="191">
        <v>19.5</v>
      </c>
      <c r="I255" s="192"/>
      <c r="J255" s="193">
        <f>ROUND(I255*H255,2)</f>
        <v>0</v>
      </c>
      <c r="K255" s="189" t="s">
        <v>1</v>
      </c>
      <c r="L255" s="40"/>
      <c r="M255" s="194" t="s">
        <v>1</v>
      </c>
      <c r="N255" s="195" t="s">
        <v>38</v>
      </c>
      <c r="O255" s="72"/>
      <c r="P255" s="196">
        <f>O255*H255</f>
        <v>0</v>
      </c>
      <c r="Q255" s="196">
        <v>1.48E-3</v>
      </c>
      <c r="R255" s="196">
        <f>Q255*H255</f>
        <v>2.886E-2</v>
      </c>
      <c r="S255" s="196">
        <v>0</v>
      </c>
      <c r="T255" s="19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98" t="s">
        <v>129</v>
      </c>
      <c r="AT255" s="198" t="s">
        <v>124</v>
      </c>
      <c r="AU255" s="198" t="s">
        <v>83</v>
      </c>
      <c r="AY255" s="18" t="s">
        <v>122</v>
      </c>
      <c r="BE255" s="199">
        <f>IF(N255="základní",J255,0)</f>
        <v>0</v>
      </c>
      <c r="BF255" s="199">
        <f>IF(N255="snížená",J255,0)</f>
        <v>0</v>
      </c>
      <c r="BG255" s="199">
        <f>IF(N255="zákl. přenesená",J255,0)</f>
        <v>0</v>
      </c>
      <c r="BH255" s="199">
        <f>IF(N255="sníž. přenesená",J255,0)</f>
        <v>0</v>
      </c>
      <c r="BI255" s="199">
        <f>IF(N255="nulová",J255,0)</f>
        <v>0</v>
      </c>
      <c r="BJ255" s="18" t="s">
        <v>81</v>
      </c>
      <c r="BK255" s="199">
        <f>ROUND(I255*H255,2)</f>
        <v>0</v>
      </c>
      <c r="BL255" s="18" t="s">
        <v>129</v>
      </c>
      <c r="BM255" s="198" t="s">
        <v>516</v>
      </c>
    </row>
    <row r="256" spans="1:65" s="2" customFormat="1" ht="19.2">
      <c r="A256" s="35"/>
      <c r="B256" s="36"/>
      <c r="C256" s="37"/>
      <c r="D256" s="200" t="s">
        <v>131</v>
      </c>
      <c r="E256" s="37"/>
      <c r="F256" s="201" t="s">
        <v>390</v>
      </c>
      <c r="G256" s="37"/>
      <c r="H256" s="37"/>
      <c r="I256" s="202"/>
      <c r="J256" s="37"/>
      <c r="K256" s="37"/>
      <c r="L256" s="40"/>
      <c r="M256" s="203"/>
      <c r="N256" s="204"/>
      <c r="O256" s="72"/>
      <c r="P256" s="72"/>
      <c r="Q256" s="72"/>
      <c r="R256" s="72"/>
      <c r="S256" s="72"/>
      <c r="T256" s="73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131</v>
      </c>
      <c r="AU256" s="18" t="s">
        <v>83</v>
      </c>
    </row>
    <row r="257" spans="1:65" s="13" customFormat="1" ht="10.199999999999999">
      <c r="B257" s="205"/>
      <c r="C257" s="206"/>
      <c r="D257" s="200" t="s">
        <v>147</v>
      </c>
      <c r="E257" s="207" t="s">
        <v>1</v>
      </c>
      <c r="F257" s="208" t="s">
        <v>517</v>
      </c>
      <c r="G257" s="206"/>
      <c r="H257" s="209">
        <v>19.5</v>
      </c>
      <c r="I257" s="210"/>
      <c r="J257" s="206"/>
      <c r="K257" s="206"/>
      <c r="L257" s="211"/>
      <c r="M257" s="212"/>
      <c r="N257" s="213"/>
      <c r="O257" s="213"/>
      <c r="P257" s="213"/>
      <c r="Q257" s="213"/>
      <c r="R257" s="213"/>
      <c r="S257" s="213"/>
      <c r="T257" s="214"/>
      <c r="AT257" s="215" t="s">
        <v>147</v>
      </c>
      <c r="AU257" s="215" t="s">
        <v>83</v>
      </c>
      <c r="AV257" s="13" t="s">
        <v>83</v>
      </c>
      <c r="AW257" s="13" t="s">
        <v>30</v>
      </c>
      <c r="AX257" s="13" t="s">
        <v>73</v>
      </c>
      <c r="AY257" s="215" t="s">
        <v>122</v>
      </c>
    </row>
    <row r="258" spans="1:65" s="14" customFormat="1" ht="10.199999999999999">
      <c r="B258" s="216"/>
      <c r="C258" s="217"/>
      <c r="D258" s="200" t="s">
        <v>147</v>
      </c>
      <c r="E258" s="218" t="s">
        <v>1</v>
      </c>
      <c r="F258" s="219" t="s">
        <v>518</v>
      </c>
      <c r="G258" s="217"/>
      <c r="H258" s="220">
        <v>19.5</v>
      </c>
      <c r="I258" s="221"/>
      <c r="J258" s="217"/>
      <c r="K258" s="217"/>
      <c r="L258" s="222"/>
      <c r="M258" s="223"/>
      <c r="N258" s="224"/>
      <c r="O258" s="224"/>
      <c r="P258" s="224"/>
      <c r="Q258" s="224"/>
      <c r="R258" s="224"/>
      <c r="S258" s="224"/>
      <c r="T258" s="225"/>
      <c r="AT258" s="226" t="s">
        <v>147</v>
      </c>
      <c r="AU258" s="226" t="s">
        <v>83</v>
      </c>
      <c r="AV258" s="14" t="s">
        <v>137</v>
      </c>
      <c r="AW258" s="14" t="s">
        <v>30</v>
      </c>
      <c r="AX258" s="14" t="s">
        <v>81</v>
      </c>
      <c r="AY258" s="226" t="s">
        <v>122</v>
      </c>
    </row>
    <row r="259" spans="1:65" s="12" customFormat="1" ht="22.8" customHeight="1">
      <c r="B259" s="171"/>
      <c r="C259" s="172"/>
      <c r="D259" s="173" t="s">
        <v>72</v>
      </c>
      <c r="E259" s="185" t="s">
        <v>181</v>
      </c>
      <c r="F259" s="185" t="s">
        <v>252</v>
      </c>
      <c r="G259" s="172"/>
      <c r="H259" s="172"/>
      <c r="I259" s="175"/>
      <c r="J259" s="186">
        <f>BK259</f>
        <v>0</v>
      </c>
      <c r="K259" s="172"/>
      <c r="L259" s="177"/>
      <c r="M259" s="178"/>
      <c r="N259" s="179"/>
      <c r="O259" s="179"/>
      <c r="P259" s="180">
        <f>SUM(P260:P321)</f>
        <v>0</v>
      </c>
      <c r="Q259" s="179"/>
      <c r="R259" s="180">
        <f>SUM(R260:R321)</f>
        <v>5.6114599999999994E-2</v>
      </c>
      <c r="S259" s="179"/>
      <c r="T259" s="181">
        <f>SUM(T260:T321)</f>
        <v>17.727900000000002</v>
      </c>
      <c r="AR259" s="182" t="s">
        <v>81</v>
      </c>
      <c r="AT259" s="183" t="s">
        <v>72</v>
      </c>
      <c r="AU259" s="183" t="s">
        <v>81</v>
      </c>
      <c r="AY259" s="182" t="s">
        <v>122</v>
      </c>
      <c r="BK259" s="184">
        <f>SUM(BK260:BK321)</f>
        <v>0</v>
      </c>
    </row>
    <row r="260" spans="1:65" s="2" customFormat="1" ht="24.15" customHeight="1">
      <c r="A260" s="35"/>
      <c r="B260" s="36"/>
      <c r="C260" s="187" t="s">
        <v>409</v>
      </c>
      <c r="D260" s="187" t="s">
        <v>124</v>
      </c>
      <c r="E260" s="188" t="s">
        <v>519</v>
      </c>
      <c r="F260" s="189" t="s">
        <v>520</v>
      </c>
      <c r="G260" s="190" t="s">
        <v>191</v>
      </c>
      <c r="H260" s="191">
        <v>4.2</v>
      </c>
      <c r="I260" s="192"/>
      <c r="J260" s="193">
        <f>ROUND(I260*H260,2)</f>
        <v>0</v>
      </c>
      <c r="K260" s="189" t="s">
        <v>128</v>
      </c>
      <c r="L260" s="40"/>
      <c r="M260" s="194" t="s">
        <v>1</v>
      </c>
      <c r="N260" s="195" t="s">
        <v>38</v>
      </c>
      <c r="O260" s="72"/>
      <c r="P260" s="196">
        <f>O260*H260</f>
        <v>0</v>
      </c>
      <c r="Q260" s="196">
        <v>6.3000000000000003E-4</v>
      </c>
      <c r="R260" s="196">
        <f>Q260*H260</f>
        <v>2.6460000000000003E-3</v>
      </c>
      <c r="S260" s="196">
        <v>0</v>
      </c>
      <c r="T260" s="19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98" t="s">
        <v>129</v>
      </c>
      <c r="AT260" s="198" t="s">
        <v>124</v>
      </c>
      <c r="AU260" s="198" t="s">
        <v>83</v>
      </c>
      <c r="AY260" s="18" t="s">
        <v>122</v>
      </c>
      <c r="BE260" s="199">
        <f>IF(N260="základní",J260,0)</f>
        <v>0</v>
      </c>
      <c r="BF260" s="199">
        <f>IF(N260="snížená",J260,0)</f>
        <v>0</v>
      </c>
      <c r="BG260" s="199">
        <f>IF(N260="zákl. přenesená",J260,0)</f>
        <v>0</v>
      </c>
      <c r="BH260" s="199">
        <f>IF(N260="sníž. přenesená",J260,0)</f>
        <v>0</v>
      </c>
      <c r="BI260" s="199">
        <f>IF(N260="nulová",J260,0)</f>
        <v>0</v>
      </c>
      <c r="BJ260" s="18" t="s">
        <v>81</v>
      </c>
      <c r="BK260" s="199">
        <f>ROUND(I260*H260,2)</f>
        <v>0</v>
      </c>
      <c r="BL260" s="18" t="s">
        <v>129</v>
      </c>
      <c r="BM260" s="198" t="s">
        <v>521</v>
      </c>
    </row>
    <row r="261" spans="1:65" s="2" customFormat="1" ht="19.2">
      <c r="A261" s="35"/>
      <c r="B261" s="36"/>
      <c r="C261" s="37"/>
      <c r="D261" s="200" t="s">
        <v>131</v>
      </c>
      <c r="E261" s="37"/>
      <c r="F261" s="201" t="s">
        <v>522</v>
      </c>
      <c r="G261" s="37"/>
      <c r="H261" s="37"/>
      <c r="I261" s="202"/>
      <c r="J261" s="37"/>
      <c r="K261" s="37"/>
      <c r="L261" s="40"/>
      <c r="M261" s="203"/>
      <c r="N261" s="204"/>
      <c r="O261" s="72"/>
      <c r="P261" s="72"/>
      <c r="Q261" s="72"/>
      <c r="R261" s="72"/>
      <c r="S261" s="72"/>
      <c r="T261" s="73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131</v>
      </c>
      <c r="AU261" s="18" t="s">
        <v>83</v>
      </c>
    </row>
    <row r="262" spans="1:65" s="13" customFormat="1" ht="10.199999999999999">
      <c r="B262" s="205"/>
      <c r="C262" s="206"/>
      <c r="D262" s="200" t="s">
        <v>147</v>
      </c>
      <c r="E262" s="207" t="s">
        <v>1</v>
      </c>
      <c r="F262" s="208" t="s">
        <v>523</v>
      </c>
      <c r="G262" s="206"/>
      <c r="H262" s="209">
        <v>4.2</v>
      </c>
      <c r="I262" s="210"/>
      <c r="J262" s="206"/>
      <c r="K262" s="206"/>
      <c r="L262" s="211"/>
      <c r="M262" s="212"/>
      <c r="N262" s="213"/>
      <c r="O262" s="213"/>
      <c r="P262" s="213"/>
      <c r="Q262" s="213"/>
      <c r="R262" s="213"/>
      <c r="S262" s="213"/>
      <c r="T262" s="214"/>
      <c r="AT262" s="215" t="s">
        <v>147</v>
      </c>
      <c r="AU262" s="215" t="s">
        <v>83</v>
      </c>
      <c r="AV262" s="13" t="s">
        <v>83</v>
      </c>
      <c r="AW262" s="13" t="s">
        <v>30</v>
      </c>
      <c r="AX262" s="13" t="s">
        <v>73</v>
      </c>
      <c r="AY262" s="215" t="s">
        <v>122</v>
      </c>
    </row>
    <row r="263" spans="1:65" s="14" customFormat="1" ht="10.199999999999999">
      <c r="B263" s="216"/>
      <c r="C263" s="217"/>
      <c r="D263" s="200" t="s">
        <v>147</v>
      </c>
      <c r="E263" s="218" t="s">
        <v>1</v>
      </c>
      <c r="F263" s="219" t="s">
        <v>524</v>
      </c>
      <c r="G263" s="217"/>
      <c r="H263" s="220">
        <v>4.2</v>
      </c>
      <c r="I263" s="221"/>
      <c r="J263" s="217"/>
      <c r="K263" s="217"/>
      <c r="L263" s="222"/>
      <c r="M263" s="223"/>
      <c r="N263" s="224"/>
      <c r="O263" s="224"/>
      <c r="P263" s="224"/>
      <c r="Q263" s="224"/>
      <c r="R263" s="224"/>
      <c r="S263" s="224"/>
      <c r="T263" s="225"/>
      <c r="AT263" s="226" t="s">
        <v>147</v>
      </c>
      <c r="AU263" s="226" t="s">
        <v>83</v>
      </c>
      <c r="AV263" s="14" t="s">
        <v>137</v>
      </c>
      <c r="AW263" s="14" t="s">
        <v>30</v>
      </c>
      <c r="AX263" s="14" t="s">
        <v>73</v>
      </c>
      <c r="AY263" s="226" t="s">
        <v>122</v>
      </c>
    </row>
    <row r="264" spans="1:65" s="15" customFormat="1" ht="10.199999999999999">
      <c r="B264" s="227"/>
      <c r="C264" s="228"/>
      <c r="D264" s="200" t="s">
        <v>147</v>
      </c>
      <c r="E264" s="229" t="s">
        <v>1</v>
      </c>
      <c r="F264" s="230" t="s">
        <v>150</v>
      </c>
      <c r="G264" s="228"/>
      <c r="H264" s="231">
        <v>4.2</v>
      </c>
      <c r="I264" s="232"/>
      <c r="J264" s="228"/>
      <c r="K264" s="228"/>
      <c r="L264" s="233"/>
      <c r="M264" s="234"/>
      <c r="N264" s="235"/>
      <c r="O264" s="235"/>
      <c r="P264" s="235"/>
      <c r="Q264" s="235"/>
      <c r="R264" s="235"/>
      <c r="S264" s="235"/>
      <c r="T264" s="236"/>
      <c r="AT264" s="237" t="s">
        <v>147</v>
      </c>
      <c r="AU264" s="237" t="s">
        <v>83</v>
      </c>
      <c r="AV264" s="15" t="s">
        <v>129</v>
      </c>
      <c r="AW264" s="15" t="s">
        <v>30</v>
      </c>
      <c r="AX264" s="15" t="s">
        <v>81</v>
      </c>
      <c r="AY264" s="237" t="s">
        <v>122</v>
      </c>
    </row>
    <row r="265" spans="1:65" s="2" customFormat="1" ht="24.15" customHeight="1">
      <c r="A265" s="35"/>
      <c r="B265" s="36"/>
      <c r="C265" s="187" t="s">
        <v>413</v>
      </c>
      <c r="D265" s="187" t="s">
        <v>124</v>
      </c>
      <c r="E265" s="188" t="s">
        <v>395</v>
      </c>
      <c r="F265" s="189" t="s">
        <v>396</v>
      </c>
      <c r="G265" s="190" t="s">
        <v>144</v>
      </c>
      <c r="H265" s="191">
        <v>25.3</v>
      </c>
      <c r="I265" s="192"/>
      <c r="J265" s="193">
        <f>ROUND(I265*H265,2)</f>
        <v>0</v>
      </c>
      <c r="K265" s="189" t="s">
        <v>128</v>
      </c>
      <c r="L265" s="40"/>
      <c r="M265" s="194" t="s">
        <v>1</v>
      </c>
      <c r="N265" s="195" t="s">
        <v>38</v>
      </c>
      <c r="O265" s="72"/>
      <c r="P265" s="196">
        <f>O265*H265</f>
        <v>0</v>
      </c>
      <c r="Q265" s="196">
        <v>1.6659999999999999E-3</v>
      </c>
      <c r="R265" s="196">
        <f>Q265*H265</f>
        <v>4.2149800000000001E-2</v>
      </c>
      <c r="S265" s="196">
        <v>0</v>
      </c>
      <c r="T265" s="19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98" t="s">
        <v>129</v>
      </c>
      <c r="AT265" s="198" t="s">
        <v>124</v>
      </c>
      <c r="AU265" s="198" t="s">
        <v>83</v>
      </c>
      <c r="AY265" s="18" t="s">
        <v>122</v>
      </c>
      <c r="BE265" s="199">
        <f>IF(N265="základní",J265,0)</f>
        <v>0</v>
      </c>
      <c r="BF265" s="199">
        <f>IF(N265="snížená",J265,0)</f>
        <v>0</v>
      </c>
      <c r="BG265" s="199">
        <f>IF(N265="zákl. přenesená",J265,0)</f>
        <v>0</v>
      </c>
      <c r="BH265" s="199">
        <f>IF(N265="sníž. přenesená",J265,0)</f>
        <v>0</v>
      </c>
      <c r="BI265" s="199">
        <f>IF(N265="nulová",J265,0)</f>
        <v>0</v>
      </c>
      <c r="BJ265" s="18" t="s">
        <v>81</v>
      </c>
      <c r="BK265" s="199">
        <f>ROUND(I265*H265,2)</f>
        <v>0</v>
      </c>
      <c r="BL265" s="18" t="s">
        <v>129</v>
      </c>
      <c r="BM265" s="198" t="s">
        <v>525</v>
      </c>
    </row>
    <row r="266" spans="1:65" s="2" customFormat="1" ht="19.2">
      <c r="A266" s="35"/>
      <c r="B266" s="36"/>
      <c r="C266" s="37"/>
      <c r="D266" s="200" t="s">
        <v>131</v>
      </c>
      <c r="E266" s="37"/>
      <c r="F266" s="201" t="s">
        <v>398</v>
      </c>
      <c r="G266" s="37"/>
      <c r="H266" s="37"/>
      <c r="I266" s="202"/>
      <c r="J266" s="37"/>
      <c r="K266" s="37"/>
      <c r="L266" s="40"/>
      <c r="M266" s="203"/>
      <c r="N266" s="204"/>
      <c r="O266" s="72"/>
      <c r="P266" s="72"/>
      <c r="Q266" s="72"/>
      <c r="R266" s="72"/>
      <c r="S266" s="72"/>
      <c r="T266" s="73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131</v>
      </c>
      <c r="AU266" s="18" t="s">
        <v>83</v>
      </c>
    </row>
    <row r="267" spans="1:65" s="13" customFormat="1" ht="10.199999999999999">
      <c r="B267" s="205"/>
      <c r="C267" s="206"/>
      <c r="D267" s="200" t="s">
        <v>147</v>
      </c>
      <c r="E267" s="207" t="s">
        <v>1</v>
      </c>
      <c r="F267" s="208" t="s">
        <v>399</v>
      </c>
      <c r="G267" s="206"/>
      <c r="H267" s="209">
        <v>22.2</v>
      </c>
      <c r="I267" s="210"/>
      <c r="J267" s="206"/>
      <c r="K267" s="206"/>
      <c r="L267" s="211"/>
      <c r="M267" s="212"/>
      <c r="N267" s="213"/>
      <c r="O267" s="213"/>
      <c r="P267" s="213"/>
      <c r="Q267" s="213"/>
      <c r="R267" s="213"/>
      <c r="S267" s="213"/>
      <c r="T267" s="214"/>
      <c r="AT267" s="215" t="s">
        <v>147</v>
      </c>
      <c r="AU267" s="215" t="s">
        <v>83</v>
      </c>
      <c r="AV267" s="13" t="s">
        <v>83</v>
      </c>
      <c r="AW267" s="13" t="s">
        <v>30</v>
      </c>
      <c r="AX267" s="13" t="s">
        <v>73</v>
      </c>
      <c r="AY267" s="215" t="s">
        <v>122</v>
      </c>
    </row>
    <row r="268" spans="1:65" s="14" customFormat="1" ht="10.199999999999999">
      <c r="B268" s="216"/>
      <c r="C268" s="217"/>
      <c r="D268" s="200" t="s">
        <v>147</v>
      </c>
      <c r="E268" s="218" t="s">
        <v>1</v>
      </c>
      <c r="F268" s="219" t="s">
        <v>400</v>
      </c>
      <c r="G268" s="217"/>
      <c r="H268" s="220">
        <v>22.2</v>
      </c>
      <c r="I268" s="221"/>
      <c r="J268" s="217"/>
      <c r="K268" s="217"/>
      <c r="L268" s="222"/>
      <c r="M268" s="223"/>
      <c r="N268" s="224"/>
      <c r="O268" s="224"/>
      <c r="P268" s="224"/>
      <c r="Q268" s="224"/>
      <c r="R268" s="224"/>
      <c r="S268" s="224"/>
      <c r="T268" s="225"/>
      <c r="AT268" s="226" t="s">
        <v>147</v>
      </c>
      <c r="AU268" s="226" t="s">
        <v>83</v>
      </c>
      <c r="AV268" s="14" t="s">
        <v>137</v>
      </c>
      <c r="AW268" s="14" t="s">
        <v>30</v>
      </c>
      <c r="AX268" s="14" t="s">
        <v>73</v>
      </c>
      <c r="AY268" s="226" t="s">
        <v>122</v>
      </c>
    </row>
    <row r="269" spans="1:65" s="13" customFormat="1" ht="10.199999999999999">
      <c r="B269" s="205"/>
      <c r="C269" s="206"/>
      <c r="D269" s="200" t="s">
        <v>147</v>
      </c>
      <c r="E269" s="207" t="s">
        <v>1</v>
      </c>
      <c r="F269" s="208" t="s">
        <v>401</v>
      </c>
      <c r="G269" s="206"/>
      <c r="H269" s="209">
        <v>3.1</v>
      </c>
      <c r="I269" s="210"/>
      <c r="J269" s="206"/>
      <c r="K269" s="206"/>
      <c r="L269" s="211"/>
      <c r="M269" s="212"/>
      <c r="N269" s="213"/>
      <c r="O269" s="213"/>
      <c r="P269" s="213"/>
      <c r="Q269" s="213"/>
      <c r="R269" s="213"/>
      <c r="S269" s="213"/>
      <c r="T269" s="214"/>
      <c r="AT269" s="215" t="s">
        <v>147</v>
      </c>
      <c r="AU269" s="215" t="s">
        <v>83</v>
      </c>
      <c r="AV269" s="13" t="s">
        <v>83</v>
      </c>
      <c r="AW269" s="13" t="s">
        <v>30</v>
      </c>
      <c r="AX269" s="13" t="s">
        <v>73</v>
      </c>
      <c r="AY269" s="215" t="s">
        <v>122</v>
      </c>
    </row>
    <row r="270" spans="1:65" s="14" customFormat="1" ht="10.199999999999999">
      <c r="B270" s="216"/>
      <c r="C270" s="217"/>
      <c r="D270" s="200" t="s">
        <v>147</v>
      </c>
      <c r="E270" s="218" t="s">
        <v>1</v>
      </c>
      <c r="F270" s="219" t="s">
        <v>402</v>
      </c>
      <c r="G270" s="217"/>
      <c r="H270" s="220">
        <v>3.1</v>
      </c>
      <c r="I270" s="221"/>
      <c r="J270" s="217"/>
      <c r="K270" s="217"/>
      <c r="L270" s="222"/>
      <c r="M270" s="223"/>
      <c r="N270" s="224"/>
      <c r="O270" s="224"/>
      <c r="P270" s="224"/>
      <c r="Q270" s="224"/>
      <c r="R270" s="224"/>
      <c r="S270" s="224"/>
      <c r="T270" s="225"/>
      <c r="AT270" s="226" t="s">
        <v>147</v>
      </c>
      <c r="AU270" s="226" t="s">
        <v>83</v>
      </c>
      <c r="AV270" s="14" t="s">
        <v>137</v>
      </c>
      <c r="AW270" s="14" t="s">
        <v>30</v>
      </c>
      <c r="AX270" s="14" t="s">
        <v>73</v>
      </c>
      <c r="AY270" s="226" t="s">
        <v>122</v>
      </c>
    </row>
    <row r="271" spans="1:65" s="15" customFormat="1" ht="10.199999999999999">
      <c r="B271" s="227"/>
      <c r="C271" s="228"/>
      <c r="D271" s="200" t="s">
        <v>147</v>
      </c>
      <c r="E271" s="229" t="s">
        <v>1</v>
      </c>
      <c r="F271" s="230" t="s">
        <v>150</v>
      </c>
      <c r="G271" s="228"/>
      <c r="H271" s="231">
        <v>25.3</v>
      </c>
      <c r="I271" s="232"/>
      <c r="J271" s="228"/>
      <c r="K271" s="228"/>
      <c r="L271" s="233"/>
      <c r="M271" s="234"/>
      <c r="N271" s="235"/>
      <c r="O271" s="235"/>
      <c r="P271" s="235"/>
      <c r="Q271" s="235"/>
      <c r="R271" s="235"/>
      <c r="S271" s="235"/>
      <c r="T271" s="236"/>
      <c r="AT271" s="237" t="s">
        <v>147</v>
      </c>
      <c r="AU271" s="237" t="s">
        <v>83</v>
      </c>
      <c r="AV271" s="15" t="s">
        <v>129</v>
      </c>
      <c r="AW271" s="15" t="s">
        <v>30</v>
      </c>
      <c r="AX271" s="15" t="s">
        <v>81</v>
      </c>
      <c r="AY271" s="237" t="s">
        <v>122</v>
      </c>
    </row>
    <row r="272" spans="1:65" s="2" customFormat="1" ht="24.15" customHeight="1">
      <c r="A272" s="35"/>
      <c r="B272" s="36"/>
      <c r="C272" s="187" t="s">
        <v>418</v>
      </c>
      <c r="D272" s="187" t="s">
        <v>124</v>
      </c>
      <c r="E272" s="188" t="s">
        <v>526</v>
      </c>
      <c r="F272" s="189" t="s">
        <v>527</v>
      </c>
      <c r="G272" s="190" t="s">
        <v>144</v>
      </c>
      <c r="H272" s="191">
        <v>4.2</v>
      </c>
      <c r="I272" s="192"/>
      <c r="J272" s="193">
        <f>ROUND(I272*H272,2)</f>
        <v>0</v>
      </c>
      <c r="K272" s="189" t="s">
        <v>128</v>
      </c>
      <c r="L272" s="40"/>
      <c r="M272" s="194" t="s">
        <v>1</v>
      </c>
      <c r="N272" s="195" t="s">
        <v>38</v>
      </c>
      <c r="O272" s="72"/>
      <c r="P272" s="196">
        <f>O272*H272</f>
        <v>0</v>
      </c>
      <c r="Q272" s="196">
        <v>2.0839999999999999E-3</v>
      </c>
      <c r="R272" s="196">
        <f>Q272*H272</f>
        <v>8.7527999999999998E-3</v>
      </c>
      <c r="S272" s="196">
        <v>0</v>
      </c>
      <c r="T272" s="19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98" t="s">
        <v>129</v>
      </c>
      <c r="AT272" s="198" t="s">
        <v>124</v>
      </c>
      <c r="AU272" s="198" t="s">
        <v>83</v>
      </c>
      <c r="AY272" s="18" t="s">
        <v>122</v>
      </c>
      <c r="BE272" s="199">
        <f>IF(N272="základní",J272,0)</f>
        <v>0</v>
      </c>
      <c r="BF272" s="199">
        <f>IF(N272="snížená",J272,0)</f>
        <v>0</v>
      </c>
      <c r="BG272" s="199">
        <f>IF(N272="zákl. přenesená",J272,0)</f>
        <v>0</v>
      </c>
      <c r="BH272" s="199">
        <f>IF(N272="sníž. přenesená",J272,0)</f>
        <v>0</v>
      </c>
      <c r="BI272" s="199">
        <f>IF(N272="nulová",J272,0)</f>
        <v>0</v>
      </c>
      <c r="BJ272" s="18" t="s">
        <v>81</v>
      </c>
      <c r="BK272" s="199">
        <f>ROUND(I272*H272,2)</f>
        <v>0</v>
      </c>
      <c r="BL272" s="18" t="s">
        <v>129</v>
      </c>
      <c r="BM272" s="198" t="s">
        <v>528</v>
      </c>
    </row>
    <row r="273" spans="1:65" s="2" customFormat="1" ht="19.2">
      <c r="A273" s="35"/>
      <c r="B273" s="36"/>
      <c r="C273" s="37"/>
      <c r="D273" s="200" t="s">
        <v>131</v>
      </c>
      <c r="E273" s="37"/>
      <c r="F273" s="201" t="s">
        <v>529</v>
      </c>
      <c r="G273" s="37"/>
      <c r="H273" s="37"/>
      <c r="I273" s="202"/>
      <c r="J273" s="37"/>
      <c r="K273" s="37"/>
      <c r="L273" s="40"/>
      <c r="M273" s="203"/>
      <c r="N273" s="204"/>
      <c r="O273" s="72"/>
      <c r="P273" s="72"/>
      <c r="Q273" s="72"/>
      <c r="R273" s="72"/>
      <c r="S273" s="72"/>
      <c r="T273" s="73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131</v>
      </c>
      <c r="AU273" s="18" t="s">
        <v>83</v>
      </c>
    </row>
    <row r="274" spans="1:65" s="13" customFormat="1" ht="10.199999999999999">
      <c r="B274" s="205"/>
      <c r="C274" s="206"/>
      <c r="D274" s="200" t="s">
        <v>147</v>
      </c>
      <c r="E274" s="207" t="s">
        <v>1</v>
      </c>
      <c r="F274" s="208" t="s">
        <v>523</v>
      </c>
      <c r="G274" s="206"/>
      <c r="H274" s="209">
        <v>4.2</v>
      </c>
      <c r="I274" s="210"/>
      <c r="J274" s="206"/>
      <c r="K274" s="206"/>
      <c r="L274" s="211"/>
      <c r="M274" s="212"/>
      <c r="N274" s="213"/>
      <c r="O274" s="213"/>
      <c r="P274" s="213"/>
      <c r="Q274" s="213"/>
      <c r="R274" s="213"/>
      <c r="S274" s="213"/>
      <c r="T274" s="214"/>
      <c r="AT274" s="215" t="s">
        <v>147</v>
      </c>
      <c r="AU274" s="215" t="s">
        <v>83</v>
      </c>
      <c r="AV274" s="13" t="s">
        <v>83</v>
      </c>
      <c r="AW274" s="13" t="s">
        <v>30</v>
      </c>
      <c r="AX274" s="13" t="s">
        <v>73</v>
      </c>
      <c r="AY274" s="215" t="s">
        <v>122</v>
      </c>
    </row>
    <row r="275" spans="1:65" s="14" customFormat="1" ht="10.199999999999999">
      <c r="B275" s="216"/>
      <c r="C275" s="217"/>
      <c r="D275" s="200" t="s">
        <v>147</v>
      </c>
      <c r="E275" s="218" t="s">
        <v>1</v>
      </c>
      <c r="F275" s="219" t="s">
        <v>530</v>
      </c>
      <c r="G275" s="217"/>
      <c r="H275" s="220">
        <v>4.2</v>
      </c>
      <c r="I275" s="221"/>
      <c r="J275" s="217"/>
      <c r="K275" s="217"/>
      <c r="L275" s="222"/>
      <c r="M275" s="223"/>
      <c r="N275" s="224"/>
      <c r="O275" s="224"/>
      <c r="P275" s="224"/>
      <c r="Q275" s="224"/>
      <c r="R275" s="224"/>
      <c r="S275" s="224"/>
      <c r="T275" s="225"/>
      <c r="AT275" s="226" t="s">
        <v>147</v>
      </c>
      <c r="AU275" s="226" t="s">
        <v>83</v>
      </c>
      <c r="AV275" s="14" t="s">
        <v>137</v>
      </c>
      <c r="AW275" s="14" t="s">
        <v>30</v>
      </c>
      <c r="AX275" s="14" t="s">
        <v>81</v>
      </c>
      <c r="AY275" s="226" t="s">
        <v>122</v>
      </c>
    </row>
    <row r="276" spans="1:65" s="2" customFormat="1" ht="24.15" customHeight="1">
      <c r="A276" s="35"/>
      <c r="B276" s="36"/>
      <c r="C276" s="187" t="s">
        <v>531</v>
      </c>
      <c r="D276" s="187" t="s">
        <v>124</v>
      </c>
      <c r="E276" s="188" t="s">
        <v>532</v>
      </c>
      <c r="F276" s="189" t="s">
        <v>533</v>
      </c>
      <c r="G276" s="190" t="s">
        <v>144</v>
      </c>
      <c r="H276" s="191">
        <v>10.8</v>
      </c>
      <c r="I276" s="192"/>
      <c r="J276" s="193">
        <f>ROUND(I276*H276,2)</f>
        <v>0</v>
      </c>
      <c r="K276" s="189" t="s">
        <v>128</v>
      </c>
      <c r="L276" s="40"/>
      <c r="M276" s="194" t="s">
        <v>1</v>
      </c>
      <c r="N276" s="195" t="s">
        <v>38</v>
      </c>
      <c r="O276" s="72"/>
      <c r="P276" s="196">
        <f>O276*H276</f>
        <v>0</v>
      </c>
      <c r="Q276" s="196">
        <v>1.74E-4</v>
      </c>
      <c r="R276" s="196">
        <f>Q276*H276</f>
        <v>1.8792000000000001E-3</v>
      </c>
      <c r="S276" s="196">
        <v>0</v>
      </c>
      <c r="T276" s="19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98" t="s">
        <v>129</v>
      </c>
      <c r="AT276" s="198" t="s">
        <v>124</v>
      </c>
      <c r="AU276" s="198" t="s">
        <v>83</v>
      </c>
      <c r="AY276" s="18" t="s">
        <v>122</v>
      </c>
      <c r="BE276" s="199">
        <f>IF(N276="základní",J276,0)</f>
        <v>0</v>
      </c>
      <c r="BF276" s="199">
        <f>IF(N276="snížená",J276,0)</f>
        <v>0</v>
      </c>
      <c r="BG276" s="199">
        <f>IF(N276="zákl. přenesená",J276,0)</f>
        <v>0</v>
      </c>
      <c r="BH276" s="199">
        <f>IF(N276="sníž. přenesená",J276,0)</f>
        <v>0</v>
      </c>
      <c r="BI276" s="199">
        <f>IF(N276="nulová",J276,0)</f>
        <v>0</v>
      </c>
      <c r="BJ276" s="18" t="s">
        <v>81</v>
      </c>
      <c r="BK276" s="199">
        <f>ROUND(I276*H276,2)</f>
        <v>0</v>
      </c>
      <c r="BL276" s="18" t="s">
        <v>129</v>
      </c>
      <c r="BM276" s="198" t="s">
        <v>534</v>
      </c>
    </row>
    <row r="277" spans="1:65" s="2" customFormat="1" ht="19.2">
      <c r="A277" s="35"/>
      <c r="B277" s="36"/>
      <c r="C277" s="37"/>
      <c r="D277" s="200" t="s">
        <v>131</v>
      </c>
      <c r="E277" s="37"/>
      <c r="F277" s="201" t="s">
        <v>535</v>
      </c>
      <c r="G277" s="37"/>
      <c r="H277" s="37"/>
      <c r="I277" s="202"/>
      <c r="J277" s="37"/>
      <c r="K277" s="37"/>
      <c r="L277" s="40"/>
      <c r="M277" s="203"/>
      <c r="N277" s="204"/>
      <c r="O277" s="72"/>
      <c r="P277" s="72"/>
      <c r="Q277" s="72"/>
      <c r="R277" s="72"/>
      <c r="S277" s="72"/>
      <c r="T277" s="73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131</v>
      </c>
      <c r="AU277" s="18" t="s">
        <v>83</v>
      </c>
    </row>
    <row r="278" spans="1:65" s="13" customFormat="1" ht="10.199999999999999">
      <c r="B278" s="205"/>
      <c r="C278" s="206"/>
      <c r="D278" s="200" t="s">
        <v>147</v>
      </c>
      <c r="E278" s="207" t="s">
        <v>1</v>
      </c>
      <c r="F278" s="208" t="s">
        <v>536</v>
      </c>
      <c r="G278" s="206"/>
      <c r="H278" s="209">
        <v>10.8</v>
      </c>
      <c r="I278" s="210"/>
      <c r="J278" s="206"/>
      <c r="K278" s="206"/>
      <c r="L278" s="211"/>
      <c r="M278" s="212"/>
      <c r="N278" s="213"/>
      <c r="O278" s="213"/>
      <c r="P278" s="213"/>
      <c r="Q278" s="213"/>
      <c r="R278" s="213"/>
      <c r="S278" s="213"/>
      <c r="T278" s="214"/>
      <c r="AT278" s="215" t="s">
        <v>147</v>
      </c>
      <c r="AU278" s="215" t="s">
        <v>83</v>
      </c>
      <c r="AV278" s="13" t="s">
        <v>83</v>
      </c>
      <c r="AW278" s="13" t="s">
        <v>30</v>
      </c>
      <c r="AX278" s="13" t="s">
        <v>73</v>
      </c>
      <c r="AY278" s="215" t="s">
        <v>122</v>
      </c>
    </row>
    <row r="279" spans="1:65" s="14" customFormat="1" ht="10.199999999999999">
      <c r="B279" s="216"/>
      <c r="C279" s="217"/>
      <c r="D279" s="200" t="s">
        <v>147</v>
      </c>
      <c r="E279" s="218" t="s">
        <v>1</v>
      </c>
      <c r="F279" s="219" t="s">
        <v>537</v>
      </c>
      <c r="G279" s="217"/>
      <c r="H279" s="220">
        <v>10.8</v>
      </c>
      <c r="I279" s="221"/>
      <c r="J279" s="217"/>
      <c r="K279" s="217"/>
      <c r="L279" s="222"/>
      <c r="M279" s="223"/>
      <c r="N279" s="224"/>
      <c r="O279" s="224"/>
      <c r="P279" s="224"/>
      <c r="Q279" s="224"/>
      <c r="R279" s="224"/>
      <c r="S279" s="224"/>
      <c r="T279" s="225"/>
      <c r="AT279" s="226" t="s">
        <v>147</v>
      </c>
      <c r="AU279" s="226" t="s">
        <v>83</v>
      </c>
      <c r="AV279" s="14" t="s">
        <v>137</v>
      </c>
      <c r="AW279" s="14" t="s">
        <v>30</v>
      </c>
      <c r="AX279" s="14" t="s">
        <v>81</v>
      </c>
      <c r="AY279" s="226" t="s">
        <v>122</v>
      </c>
    </row>
    <row r="280" spans="1:65" s="2" customFormat="1" ht="24.15" customHeight="1">
      <c r="A280" s="35"/>
      <c r="B280" s="36"/>
      <c r="C280" s="187" t="s">
        <v>148</v>
      </c>
      <c r="D280" s="187" t="s">
        <v>124</v>
      </c>
      <c r="E280" s="188" t="s">
        <v>538</v>
      </c>
      <c r="F280" s="189" t="s">
        <v>539</v>
      </c>
      <c r="G280" s="190" t="s">
        <v>144</v>
      </c>
      <c r="H280" s="191">
        <v>10.8</v>
      </c>
      <c r="I280" s="192"/>
      <c r="J280" s="193">
        <f>ROUND(I280*H280,2)</f>
        <v>0</v>
      </c>
      <c r="K280" s="189" t="s">
        <v>128</v>
      </c>
      <c r="L280" s="40"/>
      <c r="M280" s="194" t="s">
        <v>1</v>
      </c>
      <c r="N280" s="195" t="s">
        <v>38</v>
      </c>
      <c r="O280" s="72"/>
      <c r="P280" s="196">
        <f>O280*H280</f>
        <v>0</v>
      </c>
      <c r="Q280" s="196">
        <v>1.1E-5</v>
      </c>
      <c r="R280" s="196">
        <f>Q280*H280</f>
        <v>1.188E-4</v>
      </c>
      <c r="S280" s="196">
        <v>0</v>
      </c>
      <c r="T280" s="19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98" t="s">
        <v>129</v>
      </c>
      <c r="AT280" s="198" t="s">
        <v>124</v>
      </c>
      <c r="AU280" s="198" t="s">
        <v>83</v>
      </c>
      <c r="AY280" s="18" t="s">
        <v>122</v>
      </c>
      <c r="BE280" s="199">
        <f>IF(N280="základní",J280,0)</f>
        <v>0</v>
      </c>
      <c r="BF280" s="199">
        <f>IF(N280="snížená",J280,0)</f>
        <v>0</v>
      </c>
      <c r="BG280" s="199">
        <f>IF(N280="zákl. přenesená",J280,0)</f>
        <v>0</v>
      </c>
      <c r="BH280" s="199">
        <f>IF(N280="sníž. přenesená",J280,0)</f>
        <v>0</v>
      </c>
      <c r="BI280" s="199">
        <f>IF(N280="nulová",J280,0)</f>
        <v>0</v>
      </c>
      <c r="BJ280" s="18" t="s">
        <v>81</v>
      </c>
      <c r="BK280" s="199">
        <f>ROUND(I280*H280,2)</f>
        <v>0</v>
      </c>
      <c r="BL280" s="18" t="s">
        <v>129</v>
      </c>
      <c r="BM280" s="198" t="s">
        <v>540</v>
      </c>
    </row>
    <row r="281" spans="1:65" s="2" customFormat="1" ht="19.2">
      <c r="A281" s="35"/>
      <c r="B281" s="36"/>
      <c r="C281" s="37"/>
      <c r="D281" s="200" t="s">
        <v>131</v>
      </c>
      <c r="E281" s="37"/>
      <c r="F281" s="201" t="s">
        <v>541</v>
      </c>
      <c r="G281" s="37"/>
      <c r="H281" s="37"/>
      <c r="I281" s="202"/>
      <c r="J281" s="37"/>
      <c r="K281" s="37"/>
      <c r="L281" s="40"/>
      <c r="M281" s="203"/>
      <c r="N281" s="204"/>
      <c r="O281" s="72"/>
      <c r="P281" s="72"/>
      <c r="Q281" s="72"/>
      <c r="R281" s="72"/>
      <c r="S281" s="72"/>
      <c r="T281" s="73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131</v>
      </c>
      <c r="AU281" s="18" t="s">
        <v>83</v>
      </c>
    </row>
    <row r="282" spans="1:65" s="13" customFormat="1" ht="10.199999999999999">
      <c r="B282" s="205"/>
      <c r="C282" s="206"/>
      <c r="D282" s="200" t="s">
        <v>147</v>
      </c>
      <c r="E282" s="207" t="s">
        <v>1</v>
      </c>
      <c r="F282" s="208" t="s">
        <v>536</v>
      </c>
      <c r="G282" s="206"/>
      <c r="H282" s="209">
        <v>10.8</v>
      </c>
      <c r="I282" s="210"/>
      <c r="J282" s="206"/>
      <c r="K282" s="206"/>
      <c r="L282" s="211"/>
      <c r="M282" s="212"/>
      <c r="N282" s="213"/>
      <c r="O282" s="213"/>
      <c r="P282" s="213"/>
      <c r="Q282" s="213"/>
      <c r="R282" s="213"/>
      <c r="S282" s="213"/>
      <c r="T282" s="214"/>
      <c r="AT282" s="215" t="s">
        <v>147</v>
      </c>
      <c r="AU282" s="215" t="s">
        <v>83</v>
      </c>
      <c r="AV282" s="13" t="s">
        <v>83</v>
      </c>
      <c r="AW282" s="13" t="s">
        <v>30</v>
      </c>
      <c r="AX282" s="13" t="s">
        <v>73</v>
      </c>
      <c r="AY282" s="215" t="s">
        <v>122</v>
      </c>
    </row>
    <row r="283" spans="1:65" s="14" customFormat="1" ht="10.199999999999999">
      <c r="B283" s="216"/>
      <c r="C283" s="217"/>
      <c r="D283" s="200" t="s">
        <v>147</v>
      </c>
      <c r="E283" s="218" t="s">
        <v>1</v>
      </c>
      <c r="F283" s="219" t="s">
        <v>537</v>
      </c>
      <c r="G283" s="217"/>
      <c r="H283" s="220">
        <v>10.8</v>
      </c>
      <c r="I283" s="221"/>
      <c r="J283" s="217"/>
      <c r="K283" s="217"/>
      <c r="L283" s="222"/>
      <c r="M283" s="223"/>
      <c r="N283" s="224"/>
      <c r="O283" s="224"/>
      <c r="P283" s="224"/>
      <c r="Q283" s="224"/>
      <c r="R283" s="224"/>
      <c r="S283" s="224"/>
      <c r="T283" s="225"/>
      <c r="AT283" s="226" t="s">
        <v>147</v>
      </c>
      <c r="AU283" s="226" t="s">
        <v>83</v>
      </c>
      <c r="AV283" s="14" t="s">
        <v>137</v>
      </c>
      <c r="AW283" s="14" t="s">
        <v>30</v>
      </c>
      <c r="AX283" s="14" t="s">
        <v>81</v>
      </c>
      <c r="AY283" s="226" t="s">
        <v>122</v>
      </c>
    </row>
    <row r="284" spans="1:65" s="2" customFormat="1" ht="37.799999999999997" customHeight="1">
      <c r="A284" s="35"/>
      <c r="B284" s="36"/>
      <c r="C284" s="187" t="s">
        <v>542</v>
      </c>
      <c r="D284" s="187" t="s">
        <v>124</v>
      </c>
      <c r="E284" s="188" t="s">
        <v>543</v>
      </c>
      <c r="F284" s="189" t="s">
        <v>544</v>
      </c>
      <c r="G284" s="190" t="s">
        <v>191</v>
      </c>
      <c r="H284" s="191">
        <v>49.6</v>
      </c>
      <c r="I284" s="192"/>
      <c r="J284" s="193">
        <f>ROUND(I284*H284,2)</f>
        <v>0</v>
      </c>
      <c r="K284" s="189" t="s">
        <v>128</v>
      </c>
      <c r="L284" s="40"/>
      <c r="M284" s="194" t="s">
        <v>1</v>
      </c>
      <c r="N284" s="195" t="s">
        <v>38</v>
      </c>
      <c r="O284" s="72"/>
      <c r="P284" s="196">
        <f>O284*H284</f>
        <v>0</v>
      </c>
      <c r="Q284" s="196">
        <v>0</v>
      </c>
      <c r="R284" s="196">
        <f>Q284*H284</f>
        <v>0</v>
      </c>
      <c r="S284" s="196">
        <v>0</v>
      </c>
      <c r="T284" s="197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98" t="s">
        <v>129</v>
      </c>
      <c r="AT284" s="198" t="s">
        <v>124</v>
      </c>
      <c r="AU284" s="198" t="s">
        <v>83</v>
      </c>
      <c r="AY284" s="18" t="s">
        <v>122</v>
      </c>
      <c r="BE284" s="199">
        <f>IF(N284="základní",J284,0)</f>
        <v>0</v>
      </c>
      <c r="BF284" s="199">
        <f>IF(N284="snížená",J284,0)</f>
        <v>0</v>
      </c>
      <c r="BG284" s="199">
        <f>IF(N284="zákl. přenesená",J284,0)</f>
        <v>0</v>
      </c>
      <c r="BH284" s="199">
        <f>IF(N284="sníž. přenesená",J284,0)</f>
        <v>0</v>
      </c>
      <c r="BI284" s="199">
        <f>IF(N284="nulová",J284,0)</f>
        <v>0</v>
      </c>
      <c r="BJ284" s="18" t="s">
        <v>81</v>
      </c>
      <c r="BK284" s="199">
        <f>ROUND(I284*H284,2)</f>
        <v>0</v>
      </c>
      <c r="BL284" s="18" t="s">
        <v>129</v>
      </c>
      <c r="BM284" s="198" t="s">
        <v>545</v>
      </c>
    </row>
    <row r="285" spans="1:65" s="2" customFormat="1" ht="28.8">
      <c r="A285" s="35"/>
      <c r="B285" s="36"/>
      <c r="C285" s="37"/>
      <c r="D285" s="200" t="s">
        <v>131</v>
      </c>
      <c r="E285" s="37"/>
      <c r="F285" s="201" t="s">
        <v>546</v>
      </c>
      <c r="G285" s="37"/>
      <c r="H285" s="37"/>
      <c r="I285" s="202"/>
      <c r="J285" s="37"/>
      <c r="K285" s="37"/>
      <c r="L285" s="40"/>
      <c r="M285" s="203"/>
      <c r="N285" s="204"/>
      <c r="O285" s="72"/>
      <c r="P285" s="72"/>
      <c r="Q285" s="72"/>
      <c r="R285" s="72"/>
      <c r="S285" s="72"/>
      <c r="T285" s="73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131</v>
      </c>
      <c r="AU285" s="18" t="s">
        <v>83</v>
      </c>
    </row>
    <row r="286" spans="1:65" s="13" customFormat="1" ht="10.199999999999999">
      <c r="B286" s="205"/>
      <c r="C286" s="206"/>
      <c r="D286" s="200" t="s">
        <v>147</v>
      </c>
      <c r="E286" s="207" t="s">
        <v>1</v>
      </c>
      <c r="F286" s="208" t="s">
        <v>547</v>
      </c>
      <c r="G286" s="206"/>
      <c r="H286" s="209">
        <v>49.6</v>
      </c>
      <c r="I286" s="210"/>
      <c r="J286" s="206"/>
      <c r="K286" s="206"/>
      <c r="L286" s="211"/>
      <c r="M286" s="212"/>
      <c r="N286" s="213"/>
      <c r="O286" s="213"/>
      <c r="P286" s="213"/>
      <c r="Q286" s="213"/>
      <c r="R286" s="213"/>
      <c r="S286" s="213"/>
      <c r="T286" s="214"/>
      <c r="AT286" s="215" t="s">
        <v>147</v>
      </c>
      <c r="AU286" s="215" t="s">
        <v>83</v>
      </c>
      <c r="AV286" s="13" t="s">
        <v>83</v>
      </c>
      <c r="AW286" s="13" t="s">
        <v>30</v>
      </c>
      <c r="AX286" s="13" t="s">
        <v>73</v>
      </c>
      <c r="AY286" s="215" t="s">
        <v>122</v>
      </c>
    </row>
    <row r="287" spans="1:65" s="14" customFormat="1" ht="10.199999999999999">
      <c r="B287" s="216"/>
      <c r="C287" s="217"/>
      <c r="D287" s="200" t="s">
        <v>147</v>
      </c>
      <c r="E287" s="218" t="s">
        <v>1</v>
      </c>
      <c r="F287" s="219" t="s">
        <v>548</v>
      </c>
      <c r="G287" s="217"/>
      <c r="H287" s="220">
        <v>49.6</v>
      </c>
      <c r="I287" s="221"/>
      <c r="J287" s="217"/>
      <c r="K287" s="217"/>
      <c r="L287" s="222"/>
      <c r="M287" s="223"/>
      <c r="N287" s="224"/>
      <c r="O287" s="224"/>
      <c r="P287" s="224"/>
      <c r="Q287" s="224"/>
      <c r="R287" s="224"/>
      <c r="S287" s="224"/>
      <c r="T287" s="225"/>
      <c r="AT287" s="226" t="s">
        <v>147</v>
      </c>
      <c r="AU287" s="226" t="s">
        <v>83</v>
      </c>
      <c r="AV287" s="14" t="s">
        <v>137</v>
      </c>
      <c r="AW287" s="14" t="s">
        <v>30</v>
      </c>
      <c r="AX287" s="14" t="s">
        <v>81</v>
      </c>
      <c r="AY287" s="226" t="s">
        <v>122</v>
      </c>
    </row>
    <row r="288" spans="1:65" s="2" customFormat="1" ht="33" customHeight="1">
      <c r="A288" s="35"/>
      <c r="B288" s="36"/>
      <c r="C288" s="187" t="s">
        <v>549</v>
      </c>
      <c r="D288" s="187" t="s">
        <v>124</v>
      </c>
      <c r="E288" s="188" t="s">
        <v>550</v>
      </c>
      <c r="F288" s="189" t="s">
        <v>551</v>
      </c>
      <c r="G288" s="190" t="s">
        <v>191</v>
      </c>
      <c r="H288" s="191">
        <v>1488</v>
      </c>
      <c r="I288" s="192"/>
      <c r="J288" s="193">
        <f>ROUND(I288*H288,2)</f>
        <v>0</v>
      </c>
      <c r="K288" s="189" t="s">
        <v>128</v>
      </c>
      <c r="L288" s="40"/>
      <c r="M288" s="194" t="s">
        <v>1</v>
      </c>
      <c r="N288" s="195" t="s">
        <v>38</v>
      </c>
      <c r="O288" s="72"/>
      <c r="P288" s="196">
        <f>O288*H288</f>
        <v>0</v>
      </c>
      <c r="Q288" s="196">
        <v>0</v>
      </c>
      <c r="R288" s="196">
        <f>Q288*H288</f>
        <v>0</v>
      </c>
      <c r="S288" s="196">
        <v>0</v>
      </c>
      <c r="T288" s="19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98" t="s">
        <v>129</v>
      </c>
      <c r="AT288" s="198" t="s">
        <v>124</v>
      </c>
      <c r="AU288" s="198" t="s">
        <v>83</v>
      </c>
      <c r="AY288" s="18" t="s">
        <v>122</v>
      </c>
      <c r="BE288" s="199">
        <f>IF(N288="základní",J288,0)</f>
        <v>0</v>
      </c>
      <c r="BF288" s="199">
        <f>IF(N288="snížená",J288,0)</f>
        <v>0</v>
      </c>
      <c r="BG288" s="199">
        <f>IF(N288="zákl. přenesená",J288,0)</f>
        <v>0</v>
      </c>
      <c r="BH288" s="199">
        <f>IF(N288="sníž. přenesená",J288,0)</f>
        <v>0</v>
      </c>
      <c r="BI288" s="199">
        <f>IF(N288="nulová",J288,0)</f>
        <v>0</v>
      </c>
      <c r="BJ288" s="18" t="s">
        <v>81</v>
      </c>
      <c r="BK288" s="199">
        <f>ROUND(I288*H288,2)</f>
        <v>0</v>
      </c>
      <c r="BL288" s="18" t="s">
        <v>129</v>
      </c>
      <c r="BM288" s="198" t="s">
        <v>552</v>
      </c>
    </row>
    <row r="289" spans="1:65" s="2" customFormat="1" ht="28.8">
      <c r="A289" s="35"/>
      <c r="B289" s="36"/>
      <c r="C289" s="37"/>
      <c r="D289" s="200" t="s">
        <v>131</v>
      </c>
      <c r="E289" s="37"/>
      <c r="F289" s="201" t="s">
        <v>553</v>
      </c>
      <c r="G289" s="37"/>
      <c r="H289" s="37"/>
      <c r="I289" s="202"/>
      <c r="J289" s="37"/>
      <c r="K289" s="37"/>
      <c r="L289" s="40"/>
      <c r="M289" s="203"/>
      <c r="N289" s="204"/>
      <c r="O289" s="72"/>
      <c r="P289" s="72"/>
      <c r="Q289" s="72"/>
      <c r="R289" s="72"/>
      <c r="S289" s="72"/>
      <c r="T289" s="73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131</v>
      </c>
      <c r="AU289" s="18" t="s">
        <v>83</v>
      </c>
    </row>
    <row r="290" spans="1:65" s="13" customFormat="1" ht="10.199999999999999">
      <c r="B290" s="205"/>
      <c r="C290" s="206"/>
      <c r="D290" s="200" t="s">
        <v>147</v>
      </c>
      <c r="E290" s="207" t="s">
        <v>1</v>
      </c>
      <c r="F290" s="208" t="s">
        <v>554</v>
      </c>
      <c r="G290" s="206"/>
      <c r="H290" s="209">
        <v>1488</v>
      </c>
      <c r="I290" s="210"/>
      <c r="J290" s="206"/>
      <c r="K290" s="206"/>
      <c r="L290" s="211"/>
      <c r="M290" s="212"/>
      <c r="N290" s="213"/>
      <c r="O290" s="213"/>
      <c r="P290" s="213"/>
      <c r="Q290" s="213"/>
      <c r="R290" s="213"/>
      <c r="S290" s="213"/>
      <c r="T290" s="214"/>
      <c r="AT290" s="215" t="s">
        <v>147</v>
      </c>
      <c r="AU290" s="215" t="s">
        <v>83</v>
      </c>
      <c r="AV290" s="13" t="s">
        <v>83</v>
      </c>
      <c r="AW290" s="13" t="s">
        <v>30</v>
      </c>
      <c r="AX290" s="13" t="s">
        <v>73</v>
      </c>
      <c r="AY290" s="215" t="s">
        <v>122</v>
      </c>
    </row>
    <row r="291" spans="1:65" s="15" customFormat="1" ht="10.199999999999999">
      <c r="B291" s="227"/>
      <c r="C291" s="228"/>
      <c r="D291" s="200" t="s">
        <v>147</v>
      </c>
      <c r="E291" s="229" t="s">
        <v>1</v>
      </c>
      <c r="F291" s="230" t="s">
        <v>150</v>
      </c>
      <c r="G291" s="228"/>
      <c r="H291" s="231">
        <v>1488</v>
      </c>
      <c r="I291" s="232"/>
      <c r="J291" s="228"/>
      <c r="K291" s="228"/>
      <c r="L291" s="233"/>
      <c r="M291" s="234"/>
      <c r="N291" s="235"/>
      <c r="O291" s="235"/>
      <c r="P291" s="235"/>
      <c r="Q291" s="235"/>
      <c r="R291" s="235"/>
      <c r="S291" s="235"/>
      <c r="T291" s="236"/>
      <c r="AT291" s="237" t="s">
        <v>147</v>
      </c>
      <c r="AU291" s="237" t="s">
        <v>83</v>
      </c>
      <c r="AV291" s="15" t="s">
        <v>129</v>
      </c>
      <c r="AW291" s="15" t="s">
        <v>30</v>
      </c>
      <c r="AX291" s="15" t="s">
        <v>81</v>
      </c>
      <c r="AY291" s="237" t="s">
        <v>122</v>
      </c>
    </row>
    <row r="292" spans="1:65" s="2" customFormat="1" ht="37.799999999999997" customHeight="1">
      <c r="A292" s="35"/>
      <c r="B292" s="36"/>
      <c r="C292" s="187" t="s">
        <v>555</v>
      </c>
      <c r="D292" s="187" t="s">
        <v>124</v>
      </c>
      <c r="E292" s="188" t="s">
        <v>556</v>
      </c>
      <c r="F292" s="189" t="s">
        <v>557</v>
      </c>
      <c r="G292" s="190" t="s">
        <v>191</v>
      </c>
      <c r="H292" s="191">
        <v>49.6</v>
      </c>
      <c r="I292" s="192"/>
      <c r="J292" s="193">
        <f>ROUND(I292*H292,2)</f>
        <v>0</v>
      </c>
      <c r="K292" s="189" t="s">
        <v>128</v>
      </c>
      <c r="L292" s="40"/>
      <c r="M292" s="194" t="s">
        <v>1</v>
      </c>
      <c r="N292" s="195" t="s">
        <v>38</v>
      </c>
      <c r="O292" s="72"/>
      <c r="P292" s="196">
        <f>O292*H292</f>
        <v>0</v>
      </c>
      <c r="Q292" s="196">
        <v>0</v>
      </c>
      <c r="R292" s="196">
        <f>Q292*H292</f>
        <v>0</v>
      </c>
      <c r="S292" s="196">
        <v>0</v>
      </c>
      <c r="T292" s="197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98" t="s">
        <v>129</v>
      </c>
      <c r="AT292" s="198" t="s">
        <v>124</v>
      </c>
      <c r="AU292" s="198" t="s">
        <v>83</v>
      </c>
      <c r="AY292" s="18" t="s">
        <v>122</v>
      </c>
      <c r="BE292" s="199">
        <f>IF(N292="základní",J292,0)</f>
        <v>0</v>
      </c>
      <c r="BF292" s="199">
        <f>IF(N292="snížená",J292,0)</f>
        <v>0</v>
      </c>
      <c r="BG292" s="199">
        <f>IF(N292="zákl. přenesená",J292,0)</f>
        <v>0</v>
      </c>
      <c r="BH292" s="199">
        <f>IF(N292="sníž. přenesená",J292,0)</f>
        <v>0</v>
      </c>
      <c r="BI292" s="199">
        <f>IF(N292="nulová",J292,0)</f>
        <v>0</v>
      </c>
      <c r="BJ292" s="18" t="s">
        <v>81</v>
      </c>
      <c r="BK292" s="199">
        <f>ROUND(I292*H292,2)</f>
        <v>0</v>
      </c>
      <c r="BL292" s="18" t="s">
        <v>129</v>
      </c>
      <c r="BM292" s="198" t="s">
        <v>558</v>
      </c>
    </row>
    <row r="293" spans="1:65" s="2" customFormat="1" ht="28.8">
      <c r="A293" s="35"/>
      <c r="B293" s="36"/>
      <c r="C293" s="37"/>
      <c r="D293" s="200" t="s">
        <v>131</v>
      </c>
      <c r="E293" s="37"/>
      <c r="F293" s="201" t="s">
        <v>559</v>
      </c>
      <c r="G293" s="37"/>
      <c r="H293" s="37"/>
      <c r="I293" s="202"/>
      <c r="J293" s="37"/>
      <c r="K293" s="37"/>
      <c r="L293" s="40"/>
      <c r="M293" s="203"/>
      <c r="N293" s="204"/>
      <c r="O293" s="72"/>
      <c r="P293" s="72"/>
      <c r="Q293" s="72"/>
      <c r="R293" s="72"/>
      <c r="S293" s="72"/>
      <c r="T293" s="73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131</v>
      </c>
      <c r="AU293" s="18" t="s">
        <v>83</v>
      </c>
    </row>
    <row r="294" spans="1:65" s="13" customFormat="1" ht="10.199999999999999">
      <c r="B294" s="205"/>
      <c r="C294" s="206"/>
      <c r="D294" s="200" t="s">
        <v>147</v>
      </c>
      <c r="E294" s="207" t="s">
        <v>1</v>
      </c>
      <c r="F294" s="208" t="s">
        <v>560</v>
      </c>
      <c r="G294" s="206"/>
      <c r="H294" s="209">
        <v>49.6</v>
      </c>
      <c r="I294" s="210"/>
      <c r="J294" s="206"/>
      <c r="K294" s="206"/>
      <c r="L294" s="211"/>
      <c r="M294" s="212"/>
      <c r="N294" s="213"/>
      <c r="O294" s="213"/>
      <c r="P294" s="213"/>
      <c r="Q294" s="213"/>
      <c r="R294" s="213"/>
      <c r="S294" s="213"/>
      <c r="T294" s="214"/>
      <c r="AT294" s="215" t="s">
        <v>147</v>
      </c>
      <c r="AU294" s="215" t="s">
        <v>83</v>
      </c>
      <c r="AV294" s="13" t="s">
        <v>83</v>
      </c>
      <c r="AW294" s="13" t="s">
        <v>30</v>
      </c>
      <c r="AX294" s="13" t="s">
        <v>73</v>
      </c>
      <c r="AY294" s="215" t="s">
        <v>122</v>
      </c>
    </row>
    <row r="295" spans="1:65" s="15" customFormat="1" ht="10.199999999999999">
      <c r="B295" s="227"/>
      <c r="C295" s="228"/>
      <c r="D295" s="200" t="s">
        <v>147</v>
      </c>
      <c r="E295" s="229" t="s">
        <v>1</v>
      </c>
      <c r="F295" s="230" t="s">
        <v>150</v>
      </c>
      <c r="G295" s="228"/>
      <c r="H295" s="231">
        <v>49.6</v>
      </c>
      <c r="I295" s="232"/>
      <c r="J295" s="228"/>
      <c r="K295" s="228"/>
      <c r="L295" s="233"/>
      <c r="M295" s="234"/>
      <c r="N295" s="235"/>
      <c r="O295" s="235"/>
      <c r="P295" s="235"/>
      <c r="Q295" s="235"/>
      <c r="R295" s="235"/>
      <c r="S295" s="235"/>
      <c r="T295" s="236"/>
      <c r="AT295" s="237" t="s">
        <v>147</v>
      </c>
      <c r="AU295" s="237" t="s">
        <v>83</v>
      </c>
      <c r="AV295" s="15" t="s">
        <v>129</v>
      </c>
      <c r="AW295" s="15" t="s">
        <v>30</v>
      </c>
      <c r="AX295" s="15" t="s">
        <v>81</v>
      </c>
      <c r="AY295" s="237" t="s">
        <v>122</v>
      </c>
    </row>
    <row r="296" spans="1:65" s="2" customFormat="1" ht="16.5" customHeight="1">
      <c r="A296" s="35"/>
      <c r="B296" s="36"/>
      <c r="C296" s="187" t="s">
        <v>561</v>
      </c>
      <c r="D296" s="187" t="s">
        <v>124</v>
      </c>
      <c r="E296" s="188" t="s">
        <v>562</v>
      </c>
      <c r="F296" s="189" t="s">
        <v>563</v>
      </c>
      <c r="G296" s="190" t="s">
        <v>169</v>
      </c>
      <c r="H296" s="191">
        <v>2.907</v>
      </c>
      <c r="I296" s="192"/>
      <c r="J296" s="193">
        <f>ROUND(I296*H296,2)</f>
        <v>0</v>
      </c>
      <c r="K296" s="189" t="s">
        <v>128</v>
      </c>
      <c r="L296" s="40"/>
      <c r="M296" s="194" t="s">
        <v>1</v>
      </c>
      <c r="N296" s="195" t="s">
        <v>38</v>
      </c>
      <c r="O296" s="72"/>
      <c r="P296" s="196">
        <f>O296*H296</f>
        <v>0</v>
      </c>
      <c r="Q296" s="196">
        <v>0</v>
      </c>
      <c r="R296" s="196">
        <f>Q296*H296</f>
        <v>0</v>
      </c>
      <c r="S296" s="196">
        <v>2.2000000000000002</v>
      </c>
      <c r="T296" s="197">
        <f>S296*H296</f>
        <v>6.3954000000000004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98" t="s">
        <v>129</v>
      </c>
      <c r="AT296" s="198" t="s">
        <v>124</v>
      </c>
      <c r="AU296" s="198" t="s">
        <v>83</v>
      </c>
      <c r="AY296" s="18" t="s">
        <v>122</v>
      </c>
      <c r="BE296" s="199">
        <f>IF(N296="základní",J296,0)</f>
        <v>0</v>
      </c>
      <c r="BF296" s="199">
        <f>IF(N296="snížená",J296,0)</f>
        <v>0</v>
      </c>
      <c r="BG296" s="199">
        <f>IF(N296="zákl. přenesená",J296,0)</f>
        <v>0</v>
      </c>
      <c r="BH296" s="199">
        <f>IF(N296="sníž. přenesená",J296,0)</f>
        <v>0</v>
      </c>
      <c r="BI296" s="199">
        <f>IF(N296="nulová",J296,0)</f>
        <v>0</v>
      </c>
      <c r="BJ296" s="18" t="s">
        <v>81</v>
      </c>
      <c r="BK296" s="199">
        <f>ROUND(I296*H296,2)</f>
        <v>0</v>
      </c>
      <c r="BL296" s="18" t="s">
        <v>129</v>
      </c>
      <c r="BM296" s="198" t="s">
        <v>564</v>
      </c>
    </row>
    <row r="297" spans="1:65" s="2" customFormat="1" ht="10.199999999999999">
      <c r="A297" s="35"/>
      <c r="B297" s="36"/>
      <c r="C297" s="37"/>
      <c r="D297" s="200" t="s">
        <v>131</v>
      </c>
      <c r="E297" s="37"/>
      <c r="F297" s="201" t="s">
        <v>565</v>
      </c>
      <c r="G297" s="37"/>
      <c r="H297" s="37"/>
      <c r="I297" s="202"/>
      <c r="J297" s="37"/>
      <c r="K297" s="37"/>
      <c r="L297" s="40"/>
      <c r="M297" s="203"/>
      <c r="N297" s="204"/>
      <c r="O297" s="72"/>
      <c r="P297" s="72"/>
      <c r="Q297" s="72"/>
      <c r="R297" s="72"/>
      <c r="S297" s="72"/>
      <c r="T297" s="73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8" t="s">
        <v>131</v>
      </c>
      <c r="AU297" s="18" t="s">
        <v>83</v>
      </c>
    </row>
    <row r="298" spans="1:65" s="13" customFormat="1" ht="10.199999999999999">
      <c r="B298" s="205"/>
      <c r="C298" s="206"/>
      <c r="D298" s="200" t="s">
        <v>147</v>
      </c>
      <c r="E298" s="207" t="s">
        <v>1</v>
      </c>
      <c r="F298" s="208" t="s">
        <v>566</v>
      </c>
      <c r="G298" s="206"/>
      <c r="H298" s="209">
        <v>1.365</v>
      </c>
      <c r="I298" s="210"/>
      <c r="J298" s="206"/>
      <c r="K298" s="206"/>
      <c r="L298" s="211"/>
      <c r="M298" s="212"/>
      <c r="N298" s="213"/>
      <c r="O298" s="213"/>
      <c r="P298" s="213"/>
      <c r="Q298" s="213"/>
      <c r="R298" s="213"/>
      <c r="S298" s="213"/>
      <c r="T298" s="214"/>
      <c r="AT298" s="215" t="s">
        <v>147</v>
      </c>
      <c r="AU298" s="215" t="s">
        <v>83</v>
      </c>
      <c r="AV298" s="13" t="s">
        <v>83</v>
      </c>
      <c r="AW298" s="13" t="s">
        <v>30</v>
      </c>
      <c r="AX298" s="13" t="s">
        <v>73</v>
      </c>
      <c r="AY298" s="215" t="s">
        <v>122</v>
      </c>
    </row>
    <row r="299" spans="1:65" s="14" customFormat="1" ht="10.199999999999999">
      <c r="B299" s="216"/>
      <c r="C299" s="217"/>
      <c r="D299" s="200" t="s">
        <v>147</v>
      </c>
      <c r="E299" s="218" t="s">
        <v>1</v>
      </c>
      <c r="F299" s="219" t="s">
        <v>567</v>
      </c>
      <c r="G299" s="217"/>
      <c r="H299" s="220">
        <v>1.365</v>
      </c>
      <c r="I299" s="221"/>
      <c r="J299" s="217"/>
      <c r="K299" s="217"/>
      <c r="L299" s="222"/>
      <c r="M299" s="223"/>
      <c r="N299" s="224"/>
      <c r="O299" s="224"/>
      <c r="P299" s="224"/>
      <c r="Q299" s="224"/>
      <c r="R299" s="224"/>
      <c r="S299" s="224"/>
      <c r="T299" s="225"/>
      <c r="AT299" s="226" t="s">
        <v>147</v>
      </c>
      <c r="AU299" s="226" t="s">
        <v>83</v>
      </c>
      <c r="AV299" s="14" t="s">
        <v>137</v>
      </c>
      <c r="AW299" s="14" t="s">
        <v>30</v>
      </c>
      <c r="AX299" s="14" t="s">
        <v>73</v>
      </c>
      <c r="AY299" s="226" t="s">
        <v>122</v>
      </c>
    </row>
    <row r="300" spans="1:65" s="13" customFormat="1" ht="10.199999999999999">
      <c r="B300" s="205"/>
      <c r="C300" s="206"/>
      <c r="D300" s="200" t="s">
        <v>147</v>
      </c>
      <c r="E300" s="207" t="s">
        <v>1</v>
      </c>
      <c r="F300" s="208" t="s">
        <v>568</v>
      </c>
      <c r="G300" s="206"/>
      <c r="H300" s="209">
        <v>1.542</v>
      </c>
      <c r="I300" s="210"/>
      <c r="J300" s="206"/>
      <c r="K300" s="206"/>
      <c r="L300" s="211"/>
      <c r="M300" s="212"/>
      <c r="N300" s="213"/>
      <c r="O300" s="213"/>
      <c r="P300" s="213"/>
      <c r="Q300" s="213"/>
      <c r="R300" s="213"/>
      <c r="S300" s="213"/>
      <c r="T300" s="214"/>
      <c r="AT300" s="215" t="s">
        <v>147</v>
      </c>
      <c r="AU300" s="215" t="s">
        <v>83</v>
      </c>
      <c r="AV300" s="13" t="s">
        <v>83</v>
      </c>
      <c r="AW300" s="13" t="s">
        <v>30</v>
      </c>
      <c r="AX300" s="13" t="s">
        <v>73</v>
      </c>
      <c r="AY300" s="215" t="s">
        <v>122</v>
      </c>
    </row>
    <row r="301" spans="1:65" s="14" customFormat="1" ht="10.199999999999999">
      <c r="B301" s="216"/>
      <c r="C301" s="217"/>
      <c r="D301" s="200" t="s">
        <v>147</v>
      </c>
      <c r="E301" s="218" t="s">
        <v>1</v>
      </c>
      <c r="F301" s="219" t="s">
        <v>569</v>
      </c>
      <c r="G301" s="217"/>
      <c r="H301" s="220">
        <v>1.542</v>
      </c>
      <c r="I301" s="221"/>
      <c r="J301" s="217"/>
      <c r="K301" s="217"/>
      <c r="L301" s="222"/>
      <c r="M301" s="223"/>
      <c r="N301" s="224"/>
      <c r="O301" s="224"/>
      <c r="P301" s="224"/>
      <c r="Q301" s="224"/>
      <c r="R301" s="224"/>
      <c r="S301" s="224"/>
      <c r="T301" s="225"/>
      <c r="AT301" s="226" t="s">
        <v>147</v>
      </c>
      <c r="AU301" s="226" t="s">
        <v>83</v>
      </c>
      <c r="AV301" s="14" t="s">
        <v>137</v>
      </c>
      <c r="AW301" s="14" t="s">
        <v>30</v>
      </c>
      <c r="AX301" s="14" t="s">
        <v>73</v>
      </c>
      <c r="AY301" s="226" t="s">
        <v>122</v>
      </c>
    </row>
    <row r="302" spans="1:65" s="15" customFormat="1" ht="10.199999999999999">
      <c r="B302" s="227"/>
      <c r="C302" s="228"/>
      <c r="D302" s="200" t="s">
        <v>147</v>
      </c>
      <c r="E302" s="229" t="s">
        <v>1</v>
      </c>
      <c r="F302" s="230" t="s">
        <v>150</v>
      </c>
      <c r="G302" s="228"/>
      <c r="H302" s="231">
        <v>2.907</v>
      </c>
      <c r="I302" s="232"/>
      <c r="J302" s="228"/>
      <c r="K302" s="228"/>
      <c r="L302" s="233"/>
      <c r="M302" s="234"/>
      <c r="N302" s="235"/>
      <c r="O302" s="235"/>
      <c r="P302" s="235"/>
      <c r="Q302" s="235"/>
      <c r="R302" s="235"/>
      <c r="S302" s="235"/>
      <c r="T302" s="236"/>
      <c r="AT302" s="237" t="s">
        <v>147</v>
      </c>
      <c r="AU302" s="237" t="s">
        <v>83</v>
      </c>
      <c r="AV302" s="15" t="s">
        <v>129</v>
      </c>
      <c r="AW302" s="15" t="s">
        <v>30</v>
      </c>
      <c r="AX302" s="15" t="s">
        <v>81</v>
      </c>
      <c r="AY302" s="237" t="s">
        <v>122</v>
      </c>
    </row>
    <row r="303" spans="1:65" s="2" customFormat="1" ht="24.15" customHeight="1">
      <c r="A303" s="35"/>
      <c r="B303" s="36"/>
      <c r="C303" s="187" t="s">
        <v>570</v>
      </c>
      <c r="D303" s="187" t="s">
        <v>124</v>
      </c>
      <c r="E303" s="188" t="s">
        <v>571</v>
      </c>
      <c r="F303" s="189" t="s">
        <v>572</v>
      </c>
      <c r="G303" s="190" t="s">
        <v>169</v>
      </c>
      <c r="H303" s="191">
        <v>4.5330000000000004</v>
      </c>
      <c r="I303" s="192"/>
      <c r="J303" s="193">
        <f>ROUND(I303*H303,2)</f>
        <v>0</v>
      </c>
      <c r="K303" s="189" t="s">
        <v>128</v>
      </c>
      <c r="L303" s="40"/>
      <c r="M303" s="194" t="s">
        <v>1</v>
      </c>
      <c r="N303" s="195" t="s">
        <v>38</v>
      </c>
      <c r="O303" s="72"/>
      <c r="P303" s="196">
        <f>O303*H303</f>
        <v>0</v>
      </c>
      <c r="Q303" s="196">
        <v>0</v>
      </c>
      <c r="R303" s="196">
        <f>Q303*H303</f>
        <v>0</v>
      </c>
      <c r="S303" s="196">
        <v>2.5</v>
      </c>
      <c r="T303" s="197">
        <f>S303*H303</f>
        <v>11.332500000000001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98" t="s">
        <v>129</v>
      </c>
      <c r="AT303" s="198" t="s">
        <v>124</v>
      </c>
      <c r="AU303" s="198" t="s">
        <v>83</v>
      </c>
      <c r="AY303" s="18" t="s">
        <v>122</v>
      </c>
      <c r="BE303" s="199">
        <f>IF(N303="základní",J303,0)</f>
        <v>0</v>
      </c>
      <c r="BF303" s="199">
        <f>IF(N303="snížená",J303,0)</f>
        <v>0</v>
      </c>
      <c r="BG303" s="199">
        <f>IF(N303="zákl. přenesená",J303,0)</f>
        <v>0</v>
      </c>
      <c r="BH303" s="199">
        <f>IF(N303="sníž. přenesená",J303,0)</f>
        <v>0</v>
      </c>
      <c r="BI303" s="199">
        <f>IF(N303="nulová",J303,0)</f>
        <v>0</v>
      </c>
      <c r="BJ303" s="18" t="s">
        <v>81</v>
      </c>
      <c r="BK303" s="199">
        <f>ROUND(I303*H303,2)</f>
        <v>0</v>
      </c>
      <c r="BL303" s="18" t="s">
        <v>129</v>
      </c>
      <c r="BM303" s="198" t="s">
        <v>573</v>
      </c>
    </row>
    <row r="304" spans="1:65" s="2" customFormat="1" ht="19.2">
      <c r="A304" s="35"/>
      <c r="B304" s="36"/>
      <c r="C304" s="37"/>
      <c r="D304" s="200" t="s">
        <v>131</v>
      </c>
      <c r="E304" s="37"/>
      <c r="F304" s="201" t="s">
        <v>574</v>
      </c>
      <c r="G304" s="37"/>
      <c r="H304" s="37"/>
      <c r="I304" s="202"/>
      <c r="J304" s="37"/>
      <c r="K304" s="37"/>
      <c r="L304" s="40"/>
      <c r="M304" s="203"/>
      <c r="N304" s="204"/>
      <c r="O304" s="72"/>
      <c r="P304" s="72"/>
      <c r="Q304" s="72"/>
      <c r="R304" s="72"/>
      <c r="S304" s="72"/>
      <c r="T304" s="73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131</v>
      </c>
      <c r="AU304" s="18" t="s">
        <v>83</v>
      </c>
    </row>
    <row r="305" spans="1:65" s="13" customFormat="1" ht="10.199999999999999">
      <c r="B305" s="205"/>
      <c r="C305" s="206"/>
      <c r="D305" s="200" t="s">
        <v>147</v>
      </c>
      <c r="E305" s="207" t="s">
        <v>1</v>
      </c>
      <c r="F305" s="208" t="s">
        <v>575</v>
      </c>
      <c r="G305" s="206"/>
      <c r="H305" s="209">
        <v>2.5030000000000001</v>
      </c>
      <c r="I305" s="210"/>
      <c r="J305" s="206"/>
      <c r="K305" s="206"/>
      <c r="L305" s="211"/>
      <c r="M305" s="212"/>
      <c r="N305" s="213"/>
      <c r="O305" s="213"/>
      <c r="P305" s="213"/>
      <c r="Q305" s="213"/>
      <c r="R305" s="213"/>
      <c r="S305" s="213"/>
      <c r="T305" s="214"/>
      <c r="AT305" s="215" t="s">
        <v>147</v>
      </c>
      <c r="AU305" s="215" t="s">
        <v>83</v>
      </c>
      <c r="AV305" s="13" t="s">
        <v>83</v>
      </c>
      <c r="AW305" s="13" t="s">
        <v>30</v>
      </c>
      <c r="AX305" s="13" t="s">
        <v>73</v>
      </c>
      <c r="AY305" s="215" t="s">
        <v>122</v>
      </c>
    </row>
    <row r="306" spans="1:65" s="14" customFormat="1" ht="10.199999999999999">
      <c r="B306" s="216"/>
      <c r="C306" s="217"/>
      <c r="D306" s="200" t="s">
        <v>147</v>
      </c>
      <c r="E306" s="218" t="s">
        <v>1</v>
      </c>
      <c r="F306" s="219" t="s">
        <v>567</v>
      </c>
      <c r="G306" s="217"/>
      <c r="H306" s="220">
        <v>2.5030000000000001</v>
      </c>
      <c r="I306" s="221"/>
      <c r="J306" s="217"/>
      <c r="K306" s="217"/>
      <c r="L306" s="222"/>
      <c r="M306" s="223"/>
      <c r="N306" s="224"/>
      <c r="O306" s="224"/>
      <c r="P306" s="224"/>
      <c r="Q306" s="224"/>
      <c r="R306" s="224"/>
      <c r="S306" s="224"/>
      <c r="T306" s="225"/>
      <c r="AT306" s="226" t="s">
        <v>147</v>
      </c>
      <c r="AU306" s="226" t="s">
        <v>83</v>
      </c>
      <c r="AV306" s="14" t="s">
        <v>137</v>
      </c>
      <c r="AW306" s="14" t="s">
        <v>30</v>
      </c>
      <c r="AX306" s="14" t="s">
        <v>73</v>
      </c>
      <c r="AY306" s="226" t="s">
        <v>122</v>
      </c>
    </row>
    <row r="307" spans="1:65" s="13" customFormat="1" ht="10.199999999999999">
      <c r="B307" s="205"/>
      <c r="C307" s="206"/>
      <c r="D307" s="200" t="s">
        <v>147</v>
      </c>
      <c r="E307" s="207" t="s">
        <v>1</v>
      </c>
      <c r="F307" s="208" t="s">
        <v>576</v>
      </c>
      <c r="G307" s="206"/>
      <c r="H307" s="209">
        <v>2.0299999999999998</v>
      </c>
      <c r="I307" s="210"/>
      <c r="J307" s="206"/>
      <c r="K307" s="206"/>
      <c r="L307" s="211"/>
      <c r="M307" s="212"/>
      <c r="N307" s="213"/>
      <c r="O307" s="213"/>
      <c r="P307" s="213"/>
      <c r="Q307" s="213"/>
      <c r="R307" s="213"/>
      <c r="S307" s="213"/>
      <c r="T307" s="214"/>
      <c r="AT307" s="215" t="s">
        <v>147</v>
      </c>
      <c r="AU307" s="215" t="s">
        <v>83</v>
      </c>
      <c r="AV307" s="13" t="s">
        <v>83</v>
      </c>
      <c r="AW307" s="13" t="s">
        <v>30</v>
      </c>
      <c r="AX307" s="13" t="s">
        <v>73</v>
      </c>
      <c r="AY307" s="215" t="s">
        <v>122</v>
      </c>
    </row>
    <row r="308" spans="1:65" s="14" customFormat="1" ht="10.199999999999999">
      <c r="B308" s="216"/>
      <c r="C308" s="217"/>
      <c r="D308" s="200" t="s">
        <v>147</v>
      </c>
      <c r="E308" s="218" t="s">
        <v>1</v>
      </c>
      <c r="F308" s="219" t="s">
        <v>569</v>
      </c>
      <c r="G308" s="217"/>
      <c r="H308" s="220">
        <v>2.0299999999999998</v>
      </c>
      <c r="I308" s="221"/>
      <c r="J308" s="217"/>
      <c r="K308" s="217"/>
      <c r="L308" s="222"/>
      <c r="M308" s="223"/>
      <c r="N308" s="224"/>
      <c r="O308" s="224"/>
      <c r="P308" s="224"/>
      <c r="Q308" s="224"/>
      <c r="R308" s="224"/>
      <c r="S308" s="224"/>
      <c r="T308" s="225"/>
      <c r="AT308" s="226" t="s">
        <v>147</v>
      </c>
      <c r="AU308" s="226" t="s">
        <v>83</v>
      </c>
      <c r="AV308" s="14" t="s">
        <v>137</v>
      </c>
      <c r="AW308" s="14" t="s">
        <v>30</v>
      </c>
      <c r="AX308" s="14" t="s">
        <v>73</v>
      </c>
      <c r="AY308" s="226" t="s">
        <v>122</v>
      </c>
    </row>
    <row r="309" spans="1:65" s="15" customFormat="1" ht="10.199999999999999">
      <c r="B309" s="227"/>
      <c r="C309" s="228"/>
      <c r="D309" s="200" t="s">
        <v>147</v>
      </c>
      <c r="E309" s="229" t="s">
        <v>1</v>
      </c>
      <c r="F309" s="230" t="s">
        <v>150</v>
      </c>
      <c r="G309" s="228"/>
      <c r="H309" s="231">
        <v>4.5330000000000004</v>
      </c>
      <c r="I309" s="232"/>
      <c r="J309" s="228"/>
      <c r="K309" s="228"/>
      <c r="L309" s="233"/>
      <c r="M309" s="234"/>
      <c r="N309" s="235"/>
      <c r="O309" s="235"/>
      <c r="P309" s="235"/>
      <c r="Q309" s="235"/>
      <c r="R309" s="235"/>
      <c r="S309" s="235"/>
      <c r="T309" s="236"/>
      <c r="AT309" s="237" t="s">
        <v>147</v>
      </c>
      <c r="AU309" s="237" t="s">
        <v>83</v>
      </c>
      <c r="AV309" s="15" t="s">
        <v>129</v>
      </c>
      <c r="AW309" s="15" t="s">
        <v>30</v>
      </c>
      <c r="AX309" s="15" t="s">
        <v>81</v>
      </c>
      <c r="AY309" s="237" t="s">
        <v>122</v>
      </c>
    </row>
    <row r="310" spans="1:65" s="2" customFormat="1" ht="33" customHeight="1">
      <c r="A310" s="35"/>
      <c r="B310" s="36"/>
      <c r="C310" s="187" t="s">
        <v>577</v>
      </c>
      <c r="D310" s="187" t="s">
        <v>124</v>
      </c>
      <c r="E310" s="188" t="s">
        <v>578</v>
      </c>
      <c r="F310" s="189" t="s">
        <v>579</v>
      </c>
      <c r="G310" s="190" t="s">
        <v>127</v>
      </c>
      <c r="H310" s="191">
        <v>10</v>
      </c>
      <c r="I310" s="192"/>
      <c r="J310" s="193">
        <f>ROUND(I310*H310,2)</f>
        <v>0</v>
      </c>
      <c r="K310" s="189" t="s">
        <v>1</v>
      </c>
      <c r="L310" s="40"/>
      <c r="M310" s="194" t="s">
        <v>1</v>
      </c>
      <c r="N310" s="195" t="s">
        <v>38</v>
      </c>
      <c r="O310" s="72"/>
      <c r="P310" s="196">
        <f>O310*H310</f>
        <v>0</v>
      </c>
      <c r="Q310" s="196">
        <v>2.0000000000000002E-5</v>
      </c>
      <c r="R310" s="196">
        <f>Q310*H310</f>
        <v>2.0000000000000001E-4</v>
      </c>
      <c r="S310" s="196">
        <v>0</v>
      </c>
      <c r="T310" s="197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98" t="s">
        <v>129</v>
      </c>
      <c r="AT310" s="198" t="s">
        <v>124</v>
      </c>
      <c r="AU310" s="198" t="s">
        <v>83</v>
      </c>
      <c r="AY310" s="18" t="s">
        <v>122</v>
      </c>
      <c r="BE310" s="199">
        <f>IF(N310="základní",J310,0)</f>
        <v>0</v>
      </c>
      <c r="BF310" s="199">
        <f>IF(N310="snížená",J310,0)</f>
        <v>0</v>
      </c>
      <c r="BG310" s="199">
        <f>IF(N310="zákl. přenesená",J310,0)</f>
        <v>0</v>
      </c>
      <c r="BH310" s="199">
        <f>IF(N310="sníž. přenesená",J310,0)</f>
        <v>0</v>
      </c>
      <c r="BI310" s="199">
        <f>IF(N310="nulová",J310,0)</f>
        <v>0</v>
      </c>
      <c r="BJ310" s="18" t="s">
        <v>81</v>
      </c>
      <c r="BK310" s="199">
        <f>ROUND(I310*H310,2)</f>
        <v>0</v>
      </c>
      <c r="BL310" s="18" t="s">
        <v>129</v>
      </c>
      <c r="BM310" s="198" t="s">
        <v>580</v>
      </c>
    </row>
    <row r="311" spans="1:65" s="2" customFormat="1" ht="38.4">
      <c r="A311" s="35"/>
      <c r="B311" s="36"/>
      <c r="C311" s="37"/>
      <c r="D311" s="200" t="s">
        <v>131</v>
      </c>
      <c r="E311" s="37"/>
      <c r="F311" s="201" t="s">
        <v>581</v>
      </c>
      <c r="G311" s="37"/>
      <c r="H311" s="37"/>
      <c r="I311" s="202"/>
      <c r="J311" s="37"/>
      <c r="K311" s="37"/>
      <c r="L311" s="40"/>
      <c r="M311" s="203"/>
      <c r="N311" s="204"/>
      <c r="O311" s="72"/>
      <c r="P311" s="72"/>
      <c r="Q311" s="72"/>
      <c r="R311" s="72"/>
      <c r="S311" s="72"/>
      <c r="T311" s="73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8" t="s">
        <v>131</v>
      </c>
      <c r="AU311" s="18" t="s">
        <v>83</v>
      </c>
    </row>
    <row r="312" spans="1:65" s="13" customFormat="1" ht="10.199999999999999">
      <c r="B312" s="205"/>
      <c r="C312" s="206"/>
      <c r="D312" s="200" t="s">
        <v>147</v>
      </c>
      <c r="E312" s="207" t="s">
        <v>1</v>
      </c>
      <c r="F312" s="208" t="s">
        <v>188</v>
      </c>
      <c r="G312" s="206"/>
      <c r="H312" s="209">
        <v>10</v>
      </c>
      <c r="I312" s="210"/>
      <c r="J312" s="206"/>
      <c r="K312" s="206"/>
      <c r="L312" s="211"/>
      <c r="M312" s="212"/>
      <c r="N312" s="213"/>
      <c r="O312" s="213"/>
      <c r="P312" s="213"/>
      <c r="Q312" s="213"/>
      <c r="R312" s="213"/>
      <c r="S312" s="213"/>
      <c r="T312" s="214"/>
      <c r="AT312" s="215" t="s">
        <v>147</v>
      </c>
      <c r="AU312" s="215" t="s">
        <v>83</v>
      </c>
      <c r="AV312" s="13" t="s">
        <v>83</v>
      </c>
      <c r="AW312" s="13" t="s">
        <v>30</v>
      </c>
      <c r="AX312" s="13" t="s">
        <v>73</v>
      </c>
      <c r="AY312" s="215" t="s">
        <v>122</v>
      </c>
    </row>
    <row r="313" spans="1:65" s="14" customFormat="1" ht="10.199999999999999">
      <c r="B313" s="216"/>
      <c r="C313" s="217"/>
      <c r="D313" s="200" t="s">
        <v>147</v>
      </c>
      <c r="E313" s="218" t="s">
        <v>1</v>
      </c>
      <c r="F313" s="219" t="s">
        <v>582</v>
      </c>
      <c r="G313" s="217"/>
      <c r="H313" s="220">
        <v>10</v>
      </c>
      <c r="I313" s="221"/>
      <c r="J313" s="217"/>
      <c r="K313" s="217"/>
      <c r="L313" s="222"/>
      <c r="M313" s="223"/>
      <c r="N313" s="224"/>
      <c r="O313" s="224"/>
      <c r="P313" s="224"/>
      <c r="Q313" s="224"/>
      <c r="R313" s="224"/>
      <c r="S313" s="224"/>
      <c r="T313" s="225"/>
      <c r="AT313" s="226" t="s">
        <v>147</v>
      </c>
      <c r="AU313" s="226" t="s">
        <v>83</v>
      </c>
      <c r="AV313" s="14" t="s">
        <v>137</v>
      </c>
      <c r="AW313" s="14" t="s">
        <v>30</v>
      </c>
      <c r="AX313" s="14" t="s">
        <v>73</v>
      </c>
      <c r="AY313" s="226" t="s">
        <v>122</v>
      </c>
    </row>
    <row r="314" spans="1:65" s="15" customFormat="1" ht="10.199999999999999">
      <c r="B314" s="227"/>
      <c r="C314" s="228"/>
      <c r="D314" s="200" t="s">
        <v>147</v>
      </c>
      <c r="E314" s="229" t="s">
        <v>1</v>
      </c>
      <c r="F314" s="230" t="s">
        <v>150</v>
      </c>
      <c r="G314" s="228"/>
      <c r="H314" s="231">
        <v>10</v>
      </c>
      <c r="I314" s="232"/>
      <c r="J314" s="228"/>
      <c r="K314" s="228"/>
      <c r="L314" s="233"/>
      <c r="M314" s="234"/>
      <c r="N314" s="235"/>
      <c r="O314" s="235"/>
      <c r="P314" s="235"/>
      <c r="Q314" s="235"/>
      <c r="R314" s="235"/>
      <c r="S314" s="235"/>
      <c r="T314" s="236"/>
      <c r="AT314" s="237" t="s">
        <v>147</v>
      </c>
      <c r="AU314" s="237" t="s">
        <v>83</v>
      </c>
      <c r="AV314" s="15" t="s">
        <v>129</v>
      </c>
      <c r="AW314" s="15" t="s">
        <v>30</v>
      </c>
      <c r="AX314" s="15" t="s">
        <v>81</v>
      </c>
      <c r="AY314" s="237" t="s">
        <v>122</v>
      </c>
    </row>
    <row r="315" spans="1:65" s="2" customFormat="1" ht="21.75" customHeight="1">
      <c r="A315" s="35"/>
      <c r="B315" s="36"/>
      <c r="C315" s="187" t="s">
        <v>583</v>
      </c>
      <c r="D315" s="187" t="s">
        <v>124</v>
      </c>
      <c r="E315" s="188" t="s">
        <v>584</v>
      </c>
      <c r="F315" s="189" t="s">
        <v>585</v>
      </c>
      <c r="G315" s="190" t="s">
        <v>212</v>
      </c>
      <c r="H315" s="191">
        <v>1</v>
      </c>
      <c r="I315" s="192"/>
      <c r="J315" s="193">
        <f>ROUND(I315*H315,2)</f>
        <v>0</v>
      </c>
      <c r="K315" s="189" t="s">
        <v>1</v>
      </c>
      <c r="L315" s="40"/>
      <c r="M315" s="194" t="s">
        <v>1</v>
      </c>
      <c r="N315" s="195" t="s">
        <v>38</v>
      </c>
      <c r="O315" s="72"/>
      <c r="P315" s="196">
        <f>O315*H315</f>
        <v>0</v>
      </c>
      <c r="Q315" s="196">
        <v>0</v>
      </c>
      <c r="R315" s="196">
        <f>Q315*H315</f>
        <v>0</v>
      </c>
      <c r="S315" s="196">
        <v>0</v>
      </c>
      <c r="T315" s="197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98" t="s">
        <v>129</v>
      </c>
      <c r="AT315" s="198" t="s">
        <v>124</v>
      </c>
      <c r="AU315" s="198" t="s">
        <v>83</v>
      </c>
      <c r="AY315" s="18" t="s">
        <v>122</v>
      </c>
      <c r="BE315" s="199">
        <f>IF(N315="základní",J315,0)</f>
        <v>0</v>
      </c>
      <c r="BF315" s="199">
        <f>IF(N315="snížená",J315,0)</f>
        <v>0</v>
      </c>
      <c r="BG315" s="199">
        <f>IF(N315="zákl. přenesená",J315,0)</f>
        <v>0</v>
      </c>
      <c r="BH315" s="199">
        <f>IF(N315="sníž. přenesená",J315,0)</f>
        <v>0</v>
      </c>
      <c r="BI315" s="199">
        <f>IF(N315="nulová",J315,0)</f>
        <v>0</v>
      </c>
      <c r="BJ315" s="18" t="s">
        <v>81</v>
      </c>
      <c r="BK315" s="199">
        <f>ROUND(I315*H315,2)</f>
        <v>0</v>
      </c>
      <c r="BL315" s="18" t="s">
        <v>129</v>
      </c>
      <c r="BM315" s="198" t="s">
        <v>586</v>
      </c>
    </row>
    <row r="316" spans="1:65" s="2" customFormat="1" ht="76.8">
      <c r="A316" s="35"/>
      <c r="B316" s="36"/>
      <c r="C316" s="37"/>
      <c r="D316" s="200" t="s">
        <v>131</v>
      </c>
      <c r="E316" s="37"/>
      <c r="F316" s="201" t="s">
        <v>587</v>
      </c>
      <c r="G316" s="37"/>
      <c r="H316" s="37"/>
      <c r="I316" s="202"/>
      <c r="J316" s="37"/>
      <c r="K316" s="37"/>
      <c r="L316" s="40"/>
      <c r="M316" s="203"/>
      <c r="N316" s="204"/>
      <c r="O316" s="72"/>
      <c r="P316" s="72"/>
      <c r="Q316" s="72"/>
      <c r="R316" s="72"/>
      <c r="S316" s="72"/>
      <c r="T316" s="73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131</v>
      </c>
      <c r="AU316" s="18" t="s">
        <v>83</v>
      </c>
    </row>
    <row r="317" spans="1:65" s="2" customFormat="1" ht="153.6">
      <c r="A317" s="35"/>
      <c r="B317" s="36"/>
      <c r="C317" s="37"/>
      <c r="D317" s="200" t="s">
        <v>588</v>
      </c>
      <c r="E317" s="37"/>
      <c r="F317" s="263" t="s">
        <v>589</v>
      </c>
      <c r="G317" s="37"/>
      <c r="H317" s="37"/>
      <c r="I317" s="202"/>
      <c r="J317" s="37"/>
      <c r="K317" s="37"/>
      <c r="L317" s="40"/>
      <c r="M317" s="203"/>
      <c r="N317" s="204"/>
      <c r="O317" s="72"/>
      <c r="P317" s="72"/>
      <c r="Q317" s="72"/>
      <c r="R317" s="72"/>
      <c r="S317" s="72"/>
      <c r="T317" s="73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588</v>
      </c>
      <c r="AU317" s="18" t="s">
        <v>83</v>
      </c>
    </row>
    <row r="318" spans="1:65" s="2" customFormat="1" ht="37.799999999999997" customHeight="1">
      <c r="A318" s="35"/>
      <c r="B318" s="36"/>
      <c r="C318" s="187" t="s">
        <v>590</v>
      </c>
      <c r="D318" s="187" t="s">
        <v>124</v>
      </c>
      <c r="E318" s="188" t="s">
        <v>591</v>
      </c>
      <c r="F318" s="189" t="s">
        <v>592</v>
      </c>
      <c r="G318" s="190" t="s">
        <v>127</v>
      </c>
      <c r="H318" s="191">
        <v>9.1999999999999993</v>
      </c>
      <c r="I318" s="192"/>
      <c r="J318" s="193">
        <f>ROUND(I318*H318,2)</f>
        <v>0</v>
      </c>
      <c r="K318" s="189" t="s">
        <v>1</v>
      </c>
      <c r="L318" s="40"/>
      <c r="M318" s="194" t="s">
        <v>1</v>
      </c>
      <c r="N318" s="195" t="s">
        <v>38</v>
      </c>
      <c r="O318" s="72"/>
      <c r="P318" s="196">
        <f>O318*H318</f>
        <v>0</v>
      </c>
      <c r="Q318" s="196">
        <v>2.0000000000000002E-5</v>
      </c>
      <c r="R318" s="196">
        <f>Q318*H318</f>
        <v>1.84E-4</v>
      </c>
      <c r="S318" s="196">
        <v>0</v>
      </c>
      <c r="T318" s="197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98" t="s">
        <v>129</v>
      </c>
      <c r="AT318" s="198" t="s">
        <v>124</v>
      </c>
      <c r="AU318" s="198" t="s">
        <v>83</v>
      </c>
      <c r="AY318" s="18" t="s">
        <v>122</v>
      </c>
      <c r="BE318" s="199">
        <f>IF(N318="základní",J318,0)</f>
        <v>0</v>
      </c>
      <c r="BF318" s="199">
        <f>IF(N318="snížená",J318,0)</f>
        <v>0</v>
      </c>
      <c r="BG318" s="199">
        <f>IF(N318="zákl. přenesená",J318,0)</f>
        <v>0</v>
      </c>
      <c r="BH318" s="199">
        <f>IF(N318="sníž. přenesená",J318,0)</f>
        <v>0</v>
      </c>
      <c r="BI318" s="199">
        <f>IF(N318="nulová",J318,0)</f>
        <v>0</v>
      </c>
      <c r="BJ318" s="18" t="s">
        <v>81</v>
      </c>
      <c r="BK318" s="199">
        <f>ROUND(I318*H318,2)</f>
        <v>0</v>
      </c>
      <c r="BL318" s="18" t="s">
        <v>129</v>
      </c>
      <c r="BM318" s="198" t="s">
        <v>593</v>
      </c>
    </row>
    <row r="319" spans="1:65" s="2" customFormat="1" ht="38.4">
      <c r="A319" s="35"/>
      <c r="B319" s="36"/>
      <c r="C319" s="37"/>
      <c r="D319" s="200" t="s">
        <v>131</v>
      </c>
      <c r="E319" s="37"/>
      <c r="F319" s="201" t="s">
        <v>594</v>
      </c>
      <c r="G319" s="37"/>
      <c r="H319" s="37"/>
      <c r="I319" s="202"/>
      <c r="J319" s="37"/>
      <c r="K319" s="37"/>
      <c r="L319" s="40"/>
      <c r="M319" s="203"/>
      <c r="N319" s="204"/>
      <c r="O319" s="72"/>
      <c r="P319" s="72"/>
      <c r="Q319" s="72"/>
      <c r="R319" s="72"/>
      <c r="S319" s="72"/>
      <c r="T319" s="73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8" t="s">
        <v>131</v>
      </c>
      <c r="AU319" s="18" t="s">
        <v>83</v>
      </c>
    </row>
    <row r="320" spans="1:65" s="2" customFormat="1" ht="33" customHeight="1">
      <c r="A320" s="35"/>
      <c r="B320" s="36"/>
      <c r="C320" s="187" t="s">
        <v>595</v>
      </c>
      <c r="D320" s="187" t="s">
        <v>124</v>
      </c>
      <c r="E320" s="188" t="s">
        <v>414</v>
      </c>
      <c r="F320" s="189" t="s">
        <v>596</v>
      </c>
      <c r="G320" s="190" t="s">
        <v>127</v>
      </c>
      <c r="H320" s="191">
        <v>9.1999999999999993</v>
      </c>
      <c r="I320" s="192"/>
      <c r="J320" s="193">
        <f>ROUND(I320*H320,2)</f>
        <v>0</v>
      </c>
      <c r="K320" s="189" t="s">
        <v>1</v>
      </c>
      <c r="L320" s="40"/>
      <c r="M320" s="194" t="s">
        <v>1</v>
      </c>
      <c r="N320" s="195" t="s">
        <v>38</v>
      </c>
      <c r="O320" s="72"/>
      <c r="P320" s="196">
        <f>O320*H320</f>
        <v>0</v>
      </c>
      <c r="Q320" s="196">
        <v>2.0000000000000002E-5</v>
      </c>
      <c r="R320" s="196">
        <f>Q320*H320</f>
        <v>1.84E-4</v>
      </c>
      <c r="S320" s="196">
        <v>0</v>
      </c>
      <c r="T320" s="197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98" t="s">
        <v>129</v>
      </c>
      <c r="AT320" s="198" t="s">
        <v>124</v>
      </c>
      <c r="AU320" s="198" t="s">
        <v>83</v>
      </c>
      <c r="AY320" s="18" t="s">
        <v>122</v>
      </c>
      <c r="BE320" s="199">
        <f>IF(N320="základní",J320,0)</f>
        <v>0</v>
      </c>
      <c r="BF320" s="199">
        <f>IF(N320="snížená",J320,0)</f>
        <v>0</v>
      </c>
      <c r="BG320" s="199">
        <f>IF(N320="zákl. přenesená",J320,0)</f>
        <v>0</v>
      </c>
      <c r="BH320" s="199">
        <f>IF(N320="sníž. přenesená",J320,0)</f>
        <v>0</v>
      </c>
      <c r="BI320" s="199">
        <f>IF(N320="nulová",J320,0)</f>
        <v>0</v>
      </c>
      <c r="BJ320" s="18" t="s">
        <v>81</v>
      </c>
      <c r="BK320" s="199">
        <f>ROUND(I320*H320,2)</f>
        <v>0</v>
      </c>
      <c r="BL320" s="18" t="s">
        <v>129</v>
      </c>
      <c r="BM320" s="198" t="s">
        <v>597</v>
      </c>
    </row>
    <row r="321" spans="1:65" s="2" customFormat="1" ht="38.4">
      <c r="A321" s="35"/>
      <c r="B321" s="36"/>
      <c r="C321" s="37"/>
      <c r="D321" s="200" t="s">
        <v>131</v>
      </c>
      <c r="E321" s="37"/>
      <c r="F321" s="201" t="s">
        <v>594</v>
      </c>
      <c r="G321" s="37"/>
      <c r="H321" s="37"/>
      <c r="I321" s="202"/>
      <c r="J321" s="37"/>
      <c r="K321" s="37"/>
      <c r="L321" s="40"/>
      <c r="M321" s="203"/>
      <c r="N321" s="204"/>
      <c r="O321" s="72"/>
      <c r="P321" s="72"/>
      <c r="Q321" s="72"/>
      <c r="R321" s="72"/>
      <c r="S321" s="72"/>
      <c r="T321" s="73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8" t="s">
        <v>131</v>
      </c>
      <c r="AU321" s="18" t="s">
        <v>83</v>
      </c>
    </row>
    <row r="322" spans="1:65" s="12" customFormat="1" ht="22.8" customHeight="1">
      <c r="B322" s="171"/>
      <c r="C322" s="172"/>
      <c r="D322" s="173" t="s">
        <v>72</v>
      </c>
      <c r="E322" s="185" t="s">
        <v>598</v>
      </c>
      <c r="F322" s="185" t="s">
        <v>599</v>
      </c>
      <c r="G322" s="172"/>
      <c r="H322" s="172"/>
      <c r="I322" s="175"/>
      <c r="J322" s="186">
        <f>BK322</f>
        <v>0</v>
      </c>
      <c r="K322" s="172"/>
      <c r="L322" s="177"/>
      <c r="M322" s="178"/>
      <c r="N322" s="179"/>
      <c r="O322" s="179"/>
      <c r="P322" s="180">
        <f>SUM(P323:P338)</f>
        <v>0</v>
      </c>
      <c r="Q322" s="179"/>
      <c r="R322" s="180">
        <f>SUM(R323:R338)</f>
        <v>0</v>
      </c>
      <c r="S322" s="179"/>
      <c r="T322" s="181">
        <f>SUM(T323:T338)</f>
        <v>0</v>
      </c>
      <c r="AR322" s="182" t="s">
        <v>81</v>
      </c>
      <c r="AT322" s="183" t="s">
        <v>72</v>
      </c>
      <c r="AU322" s="183" t="s">
        <v>81</v>
      </c>
      <c r="AY322" s="182" t="s">
        <v>122</v>
      </c>
      <c r="BK322" s="184">
        <f>SUM(BK323:BK338)</f>
        <v>0</v>
      </c>
    </row>
    <row r="323" spans="1:65" s="2" customFormat="1" ht="33" customHeight="1">
      <c r="A323" s="35"/>
      <c r="B323" s="36"/>
      <c r="C323" s="187" t="s">
        <v>600</v>
      </c>
      <c r="D323" s="187" t="s">
        <v>124</v>
      </c>
      <c r="E323" s="188" t="s">
        <v>601</v>
      </c>
      <c r="F323" s="189" t="s">
        <v>602</v>
      </c>
      <c r="G323" s="190" t="s">
        <v>268</v>
      </c>
      <c r="H323" s="191">
        <v>18.600000000000001</v>
      </c>
      <c r="I323" s="192"/>
      <c r="J323" s="193">
        <f>ROUND(I323*H323,2)</f>
        <v>0</v>
      </c>
      <c r="K323" s="189" t="s">
        <v>128</v>
      </c>
      <c r="L323" s="40"/>
      <c r="M323" s="194" t="s">
        <v>1</v>
      </c>
      <c r="N323" s="195" t="s">
        <v>38</v>
      </c>
      <c r="O323" s="72"/>
      <c r="P323" s="196">
        <f>O323*H323</f>
        <v>0</v>
      </c>
      <c r="Q323" s="196">
        <v>0</v>
      </c>
      <c r="R323" s="196">
        <f>Q323*H323</f>
        <v>0</v>
      </c>
      <c r="S323" s="196">
        <v>0</v>
      </c>
      <c r="T323" s="197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98" t="s">
        <v>129</v>
      </c>
      <c r="AT323" s="198" t="s">
        <v>124</v>
      </c>
      <c r="AU323" s="198" t="s">
        <v>83</v>
      </c>
      <c r="AY323" s="18" t="s">
        <v>122</v>
      </c>
      <c r="BE323" s="199">
        <f>IF(N323="základní",J323,0)</f>
        <v>0</v>
      </c>
      <c r="BF323" s="199">
        <f>IF(N323="snížená",J323,0)</f>
        <v>0</v>
      </c>
      <c r="BG323" s="199">
        <f>IF(N323="zákl. přenesená",J323,0)</f>
        <v>0</v>
      </c>
      <c r="BH323" s="199">
        <f>IF(N323="sníž. přenesená",J323,0)</f>
        <v>0</v>
      </c>
      <c r="BI323" s="199">
        <f>IF(N323="nulová",J323,0)</f>
        <v>0</v>
      </c>
      <c r="BJ323" s="18" t="s">
        <v>81</v>
      </c>
      <c r="BK323" s="199">
        <f>ROUND(I323*H323,2)</f>
        <v>0</v>
      </c>
      <c r="BL323" s="18" t="s">
        <v>129</v>
      </c>
      <c r="BM323" s="198" t="s">
        <v>603</v>
      </c>
    </row>
    <row r="324" spans="1:65" s="2" customFormat="1" ht="19.2">
      <c r="A324" s="35"/>
      <c r="B324" s="36"/>
      <c r="C324" s="37"/>
      <c r="D324" s="200" t="s">
        <v>131</v>
      </c>
      <c r="E324" s="37"/>
      <c r="F324" s="201" t="s">
        <v>604</v>
      </c>
      <c r="G324" s="37"/>
      <c r="H324" s="37"/>
      <c r="I324" s="202"/>
      <c r="J324" s="37"/>
      <c r="K324" s="37"/>
      <c r="L324" s="40"/>
      <c r="M324" s="203"/>
      <c r="N324" s="204"/>
      <c r="O324" s="72"/>
      <c r="P324" s="72"/>
      <c r="Q324" s="72"/>
      <c r="R324" s="72"/>
      <c r="S324" s="72"/>
      <c r="T324" s="73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131</v>
      </c>
      <c r="AU324" s="18" t="s">
        <v>83</v>
      </c>
    </row>
    <row r="325" spans="1:65" s="13" customFormat="1" ht="10.199999999999999">
      <c r="B325" s="205"/>
      <c r="C325" s="206"/>
      <c r="D325" s="200" t="s">
        <v>147</v>
      </c>
      <c r="E325" s="207" t="s">
        <v>1</v>
      </c>
      <c r="F325" s="208" t="s">
        <v>605</v>
      </c>
      <c r="G325" s="206"/>
      <c r="H325" s="209">
        <v>18.600000000000001</v>
      </c>
      <c r="I325" s="210"/>
      <c r="J325" s="206"/>
      <c r="K325" s="206"/>
      <c r="L325" s="211"/>
      <c r="M325" s="212"/>
      <c r="N325" s="213"/>
      <c r="O325" s="213"/>
      <c r="P325" s="213"/>
      <c r="Q325" s="213"/>
      <c r="R325" s="213"/>
      <c r="S325" s="213"/>
      <c r="T325" s="214"/>
      <c r="AT325" s="215" t="s">
        <v>147</v>
      </c>
      <c r="AU325" s="215" t="s">
        <v>83</v>
      </c>
      <c r="AV325" s="13" t="s">
        <v>83</v>
      </c>
      <c r="AW325" s="13" t="s">
        <v>30</v>
      </c>
      <c r="AX325" s="13" t="s">
        <v>73</v>
      </c>
      <c r="AY325" s="215" t="s">
        <v>122</v>
      </c>
    </row>
    <row r="326" spans="1:65" s="14" customFormat="1" ht="10.199999999999999">
      <c r="B326" s="216"/>
      <c r="C326" s="217"/>
      <c r="D326" s="200" t="s">
        <v>147</v>
      </c>
      <c r="E326" s="218" t="s">
        <v>1</v>
      </c>
      <c r="F326" s="219" t="s">
        <v>606</v>
      </c>
      <c r="G326" s="217"/>
      <c r="H326" s="220">
        <v>18.600000000000001</v>
      </c>
      <c r="I326" s="221"/>
      <c r="J326" s="217"/>
      <c r="K326" s="217"/>
      <c r="L326" s="222"/>
      <c r="M326" s="223"/>
      <c r="N326" s="224"/>
      <c r="O326" s="224"/>
      <c r="P326" s="224"/>
      <c r="Q326" s="224"/>
      <c r="R326" s="224"/>
      <c r="S326" s="224"/>
      <c r="T326" s="225"/>
      <c r="AT326" s="226" t="s">
        <v>147</v>
      </c>
      <c r="AU326" s="226" t="s">
        <v>83</v>
      </c>
      <c r="AV326" s="14" t="s">
        <v>137</v>
      </c>
      <c r="AW326" s="14" t="s">
        <v>30</v>
      </c>
      <c r="AX326" s="14" t="s">
        <v>81</v>
      </c>
      <c r="AY326" s="226" t="s">
        <v>122</v>
      </c>
    </row>
    <row r="327" spans="1:65" s="2" customFormat="1" ht="21.75" customHeight="1">
      <c r="A327" s="35"/>
      <c r="B327" s="36"/>
      <c r="C327" s="187" t="s">
        <v>607</v>
      </c>
      <c r="D327" s="187" t="s">
        <v>124</v>
      </c>
      <c r="E327" s="188" t="s">
        <v>608</v>
      </c>
      <c r="F327" s="189" t="s">
        <v>609</v>
      </c>
      <c r="G327" s="190" t="s">
        <v>268</v>
      </c>
      <c r="H327" s="191">
        <v>241.8</v>
      </c>
      <c r="I327" s="192"/>
      <c r="J327" s="193">
        <f>ROUND(I327*H327,2)</f>
        <v>0</v>
      </c>
      <c r="K327" s="189" t="s">
        <v>128</v>
      </c>
      <c r="L327" s="40"/>
      <c r="M327" s="194" t="s">
        <v>1</v>
      </c>
      <c r="N327" s="195" t="s">
        <v>38</v>
      </c>
      <c r="O327" s="72"/>
      <c r="P327" s="196">
        <f>O327*H327</f>
        <v>0</v>
      </c>
      <c r="Q327" s="196">
        <v>0</v>
      </c>
      <c r="R327" s="196">
        <f>Q327*H327</f>
        <v>0</v>
      </c>
      <c r="S327" s="196">
        <v>0</v>
      </c>
      <c r="T327" s="197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198" t="s">
        <v>129</v>
      </c>
      <c r="AT327" s="198" t="s">
        <v>124</v>
      </c>
      <c r="AU327" s="198" t="s">
        <v>83</v>
      </c>
      <c r="AY327" s="18" t="s">
        <v>122</v>
      </c>
      <c r="BE327" s="199">
        <f>IF(N327="základní",J327,0)</f>
        <v>0</v>
      </c>
      <c r="BF327" s="199">
        <f>IF(N327="snížená",J327,0)</f>
        <v>0</v>
      </c>
      <c r="BG327" s="199">
        <f>IF(N327="zákl. přenesená",J327,0)</f>
        <v>0</v>
      </c>
      <c r="BH327" s="199">
        <f>IF(N327="sníž. přenesená",J327,0)</f>
        <v>0</v>
      </c>
      <c r="BI327" s="199">
        <f>IF(N327="nulová",J327,0)</f>
        <v>0</v>
      </c>
      <c r="BJ327" s="18" t="s">
        <v>81</v>
      </c>
      <c r="BK327" s="199">
        <f>ROUND(I327*H327,2)</f>
        <v>0</v>
      </c>
      <c r="BL327" s="18" t="s">
        <v>129</v>
      </c>
      <c r="BM327" s="198" t="s">
        <v>610</v>
      </c>
    </row>
    <row r="328" spans="1:65" s="2" customFormat="1" ht="28.8">
      <c r="A328" s="35"/>
      <c r="B328" s="36"/>
      <c r="C328" s="37"/>
      <c r="D328" s="200" t="s">
        <v>131</v>
      </c>
      <c r="E328" s="37"/>
      <c r="F328" s="201" t="s">
        <v>611</v>
      </c>
      <c r="G328" s="37"/>
      <c r="H328" s="37"/>
      <c r="I328" s="202"/>
      <c r="J328" s="37"/>
      <c r="K328" s="37"/>
      <c r="L328" s="40"/>
      <c r="M328" s="203"/>
      <c r="N328" s="204"/>
      <c r="O328" s="72"/>
      <c r="P328" s="72"/>
      <c r="Q328" s="72"/>
      <c r="R328" s="72"/>
      <c r="S328" s="72"/>
      <c r="T328" s="73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8" t="s">
        <v>131</v>
      </c>
      <c r="AU328" s="18" t="s">
        <v>83</v>
      </c>
    </row>
    <row r="329" spans="1:65" s="13" customFormat="1" ht="10.199999999999999">
      <c r="B329" s="205"/>
      <c r="C329" s="206"/>
      <c r="D329" s="200" t="s">
        <v>147</v>
      </c>
      <c r="E329" s="207" t="s">
        <v>1</v>
      </c>
      <c r="F329" s="208" t="s">
        <v>612</v>
      </c>
      <c r="G329" s="206"/>
      <c r="H329" s="209">
        <v>241.8</v>
      </c>
      <c r="I329" s="210"/>
      <c r="J329" s="206"/>
      <c r="K329" s="206"/>
      <c r="L329" s="211"/>
      <c r="M329" s="212"/>
      <c r="N329" s="213"/>
      <c r="O329" s="213"/>
      <c r="P329" s="213"/>
      <c r="Q329" s="213"/>
      <c r="R329" s="213"/>
      <c r="S329" s="213"/>
      <c r="T329" s="214"/>
      <c r="AT329" s="215" t="s">
        <v>147</v>
      </c>
      <c r="AU329" s="215" t="s">
        <v>83</v>
      </c>
      <c r="AV329" s="13" t="s">
        <v>83</v>
      </c>
      <c r="AW329" s="13" t="s">
        <v>30</v>
      </c>
      <c r="AX329" s="13" t="s">
        <v>73</v>
      </c>
      <c r="AY329" s="215" t="s">
        <v>122</v>
      </c>
    </row>
    <row r="330" spans="1:65" s="14" customFormat="1" ht="10.199999999999999">
      <c r="B330" s="216"/>
      <c r="C330" s="217"/>
      <c r="D330" s="200" t="s">
        <v>147</v>
      </c>
      <c r="E330" s="218" t="s">
        <v>1</v>
      </c>
      <c r="F330" s="219" t="s">
        <v>613</v>
      </c>
      <c r="G330" s="217"/>
      <c r="H330" s="220">
        <v>241.8</v>
      </c>
      <c r="I330" s="221"/>
      <c r="J330" s="217"/>
      <c r="K330" s="217"/>
      <c r="L330" s="222"/>
      <c r="M330" s="223"/>
      <c r="N330" s="224"/>
      <c r="O330" s="224"/>
      <c r="P330" s="224"/>
      <c r="Q330" s="224"/>
      <c r="R330" s="224"/>
      <c r="S330" s="224"/>
      <c r="T330" s="225"/>
      <c r="AT330" s="226" t="s">
        <v>147</v>
      </c>
      <c r="AU330" s="226" t="s">
        <v>83</v>
      </c>
      <c r="AV330" s="14" t="s">
        <v>137</v>
      </c>
      <c r="AW330" s="14" t="s">
        <v>30</v>
      </c>
      <c r="AX330" s="14" t="s">
        <v>81</v>
      </c>
      <c r="AY330" s="226" t="s">
        <v>122</v>
      </c>
    </row>
    <row r="331" spans="1:65" s="2" customFormat="1" ht="16.5" customHeight="1">
      <c r="A331" s="35"/>
      <c r="B331" s="36"/>
      <c r="C331" s="187" t="s">
        <v>614</v>
      </c>
      <c r="D331" s="187" t="s">
        <v>124</v>
      </c>
      <c r="E331" s="188" t="s">
        <v>615</v>
      </c>
      <c r="F331" s="189" t="s">
        <v>616</v>
      </c>
      <c r="G331" s="190" t="s">
        <v>268</v>
      </c>
      <c r="H331" s="191">
        <v>18.600000000000001</v>
      </c>
      <c r="I331" s="192"/>
      <c r="J331" s="193">
        <f>ROUND(I331*H331,2)</f>
        <v>0</v>
      </c>
      <c r="K331" s="189" t="s">
        <v>128</v>
      </c>
      <c r="L331" s="40"/>
      <c r="M331" s="194" t="s">
        <v>1</v>
      </c>
      <c r="N331" s="195" t="s">
        <v>38</v>
      </c>
      <c r="O331" s="72"/>
      <c r="P331" s="196">
        <f>O331*H331</f>
        <v>0</v>
      </c>
      <c r="Q331" s="196">
        <v>0</v>
      </c>
      <c r="R331" s="196">
        <f>Q331*H331</f>
        <v>0</v>
      </c>
      <c r="S331" s="196">
        <v>0</v>
      </c>
      <c r="T331" s="197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98" t="s">
        <v>129</v>
      </c>
      <c r="AT331" s="198" t="s">
        <v>124</v>
      </c>
      <c r="AU331" s="198" t="s">
        <v>83</v>
      </c>
      <c r="AY331" s="18" t="s">
        <v>122</v>
      </c>
      <c r="BE331" s="199">
        <f>IF(N331="základní",J331,0)</f>
        <v>0</v>
      </c>
      <c r="BF331" s="199">
        <f>IF(N331="snížená",J331,0)</f>
        <v>0</v>
      </c>
      <c r="BG331" s="199">
        <f>IF(N331="zákl. přenesená",J331,0)</f>
        <v>0</v>
      </c>
      <c r="BH331" s="199">
        <f>IF(N331="sníž. přenesená",J331,0)</f>
        <v>0</v>
      </c>
      <c r="BI331" s="199">
        <f>IF(N331="nulová",J331,0)</f>
        <v>0</v>
      </c>
      <c r="BJ331" s="18" t="s">
        <v>81</v>
      </c>
      <c r="BK331" s="199">
        <f>ROUND(I331*H331,2)</f>
        <v>0</v>
      </c>
      <c r="BL331" s="18" t="s">
        <v>129</v>
      </c>
      <c r="BM331" s="198" t="s">
        <v>617</v>
      </c>
    </row>
    <row r="332" spans="1:65" s="2" customFormat="1" ht="19.2">
      <c r="A332" s="35"/>
      <c r="B332" s="36"/>
      <c r="C332" s="37"/>
      <c r="D332" s="200" t="s">
        <v>131</v>
      </c>
      <c r="E332" s="37"/>
      <c r="F332" s="201" t="s">
        <v>618</v>
      </c>
      <c r="G332" s="37"/>
      <c r="H332" s="37"/>
      <c r="I332" s="202"/>
      <c r="J332" s="37"/>
      <c r="K332" s="37"/>
      <c r="L332" s="40"/>
      <c r="M332" s="203"/>
      <c r="N332" s="204"/>
      <c r="O332" s="72"/>
      <c r="P332" s="72"/>
      <c r="Q332" s="72"/>
      <c r="R332" s="72"/>
      <c r="S332" s="72"/>
      <c r="T332" s="73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131</v>
      </c>
      <c r="AU332" s="18" t="s">
        <v>83</v>
      </c>
    </row>
    <row r="333" spans="1:65" s="13" customFormat="1" ht="10.199999999999999">
      <c r="B333" s="205"/>
      <c r="C333" s="206"/>
      <c r="D333" s="200" t="s">
        <v>147</v>
      </c>
      <c r="E333" s="207" t="s">
        <v>1</v>
      </c>
      <c r="F333" s="208" t="s">
        <v>605</v>
      </c>
      <c r="G333" s="206"/>
      <c r="H333" s="209">
        <v>18.600000000000001</v>
      </c>
      <c r="I333" s="210"/>
      <c r="J333" s="206"/>
      <c r="K333" s="206"/>
      <c r="L333" s="211"/>
      <c r="M333" s="212"/>
      <c r="N333" s="213"/>
      <c r="O333" s="213"/>
      <c r="P333" s="213"/>
      <c r="Q333" s="213"/>
      <c r="R333" s="213"/>
      <c r="S333" s="213"/>
      <c r="T333" s="214"/>
      <c r="AT333" s="215" t="s">
        <v>147</v>
      </c>
      <c r="AU333" s="215" t="s">
        <v>83</v>
      </c>
      <c r="AV333" s="13" t="s">
        <v>83</v>
      </c>
      <c r="AW333" s="13" t="s">
        <v>30</v>
      </c>
      <c r="AX333" s="13" t="s">
        <v>73</v>
      </c>
      <c r="AY333" s="215" t="s">
        <v>122</v>
      </c>
    </row>
    <row r="334" spans="1:65" s="14" customFormat="1" ht="10.199999999999999">
      <c r="B334" s="216"/>
      <c r="C334" s="217"/>
      <c r="D334" s="200" t="s">
        <v>147</v>
      </c>
      <c r="E334" s="218" t="s">
        <v>1</v>
      </c>
      <c r="F334" s="219" t="s">
        <v>606</v>
      </c>
      <c r="G334" s="217"/>
      <c r="H334" s="220">
        <v>18.600000000000001</v>
      </c>
      <c r="I334" s="221"/>
      <c r="J334" s="217"/>
      <c r="K334" s="217"/>
      <c r="L334" s="222"/>
      <c r="M334" s="223"/>
      <c r="N334" s="224"/>
      <c r="O334" s="224"/>
      <c r="P334" s="224"/>
      <c r="Q334" s="224"/>
      <c r="R334" s="224"/>
      <c r="S334" s="224"/>
      <c r="T334" s="225"/>
      <c r="AT334" s="226" t="s">
        <v>147</v>
      </c>
      <c r="AU334" s="226" t="s">
        <v>83</v>
      </c>
      <c r="AV334" s="14" t="s">
        <v>137</v>
      </c>
      <c r="AW334" s="14" t="s">
        <v>30</v>
      </c>
      <c r="AX334" s="14" t="s">
        <v>81</v>
      </c>
      <c r="AY334" s="226" t="s">
        <v>122</v>
      </c>
    </row>
    <row r="335" spans="1:65" s="2" customFormat="1" ht="33" customHeight="1">
      <c r="A335" s="35"/>
      <c r="B335" s="36"/>
      <c r="C335" s="187" t="s">
        <v>619</v>
      </c>
      <c r="D335" s="187" t="s">
        <v>124</v>
      </c>
      <c r="E335" s="188" t="s">
        <v>620</v>
      </c>
      <c r="F335" s="189" t="s">
        <v>621</v>
      </c>
      <c r="G335" s="190" t="s">
        <v>268</v>
      </c>
      <c r="H335" s="191">
        <v>18.600000000000001</v>
      </c>
      <c r="I335" s="192"/>
      <c r="J335" s="193">
        <f>ROUND(I335*H335,2)</f>
        <v>0</v>
      </c>
      <c r="K335" s="189" t="s">
        <v>128</v>
      </c>
      <c r="L335" s="40"/>
      <c r="M335" s="194" t="s">
        <v>1</v>
      </c>
      <c r="N335" s="195" t="s">
        <v>38</v>
      </c>
      <c r="O335" s="72"/>
      <c r="P335" s="196">
        <f>O335*H335</f>
        <v>0</v>
      </c>
      <c r="Q335" s="196">
        <v>0</v>
      </c>
      <c r="R335" s="196">
        <f>Q335*H335</f>
        <v>0</v>
      </c>
      <c r="S335" s="196">
        <v>0</v>
      </c>
      <c r="T335" s="197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98" t="s">
        <v>129</v>
      </c>
      <c r="AT335" s="198" t="s">
        <v>124</v>
      </c>
      <c r="AU335" s="198" t="s">
        <v>83</v>
      </c>
      <c r="AY335" s="18" t="s">
        <v>122</v>
      </c>
      <c r="BE335" s="199">
        <f>IF(N335="základní",J335,0)</f>
        <v>0</v>
      </c>
      <c r="BF335" s="199">
        <f>IF(N335="snížená",J335,0)</f>
        <v>0</v>
      </c>
      <c r="BG335" s="199">
        <f>IF(N335="zákl. přenesená",J335,0)</f>
        <v>0</v>
      </c>
      <c r="BH335" s="199">
        <f>IF(N335="sníž. přenesená",J335,0)</f>
        <v>0</v>
      </c>
      <c r="BI335" s="199">
        <f>IF(N335="nulová",J335,0)</f>
        <v>0</v>
      </c>
      <c r="BJ335" s="18" t="s">
        <v>81</v>
      </c>
      <c r="BK335" s="199">
        <f>ROUND(I335*H335,2)</f>
        <v>0</v>
      </c>
      <c r="BL335" s="18" t="s">
        <v>129</v>
      </c>
      <c r="BM335" s="198" t="s">
        <v>622</v>
      </c>
    </row>
    <row r="336" spans="1:65" s="2" customFormat="1" ht="28.8">
      <c r="A336" s="35"/>
      <c r="B336" s="36"/>
      <c r="C336" s="37"/>
      <c r="D336" s="200" t="s">
        <v>131</v>
      </c>
      <c r="E336" s="37"/>
      <c r="F336" s="201" t="s">
        <v>623</v>
      </c>
      <c r="G336" s="37"/>
      <c r="H336" s="37"/>
      <c r="I336" s="202"/>
      <c r="J336" s="37"/>
      <c r="K336" s="37"/>
      <c r="L336" s="40"/>
      <c r="M336" s="203"/>
      <c r="N336" s="204"/>
      <c r="O336" s="72"/>
      <c r="P336" s="72"/>
      <c r="Q336" s="72"/>
      <c r="R336" s="72"/>
      <c r="S336" s="72"/>
      <c r="T336" s="73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8" t="s">
        <v>131</v>
      </c>
      <c r="AU336" s="18" t="s">
        <v>83</v>
      </c>
    </row>
    <row r="337" spans="1:65" s="13" customFormat="1" ht="10.199999999999999">
      <c r="B337" s="205"/>
      <c r="C337" s="206"/>
      <c r="D337" s="200" t="s">
        <v>147</v>
      </c>
      <c r="E337" s="207" t="s">
        <v>1</v>
      </c>
      <c r="F337" s="208" t="s">
        <v>605</v>
      </c>
      <c r="G337" s="206"/>
      <c r="H337" s="209">
        <v>18.600000000000001</v>
      </c>
      <c r="I337" s="210"/>
      <c r="J337" s="206"/>
      <c r="K337" s="206"/>
      <c r="L337" s="211"/>
      <c r="M337" s="212"/>
      <c r="N337" s="213"/>
      <c r="O337" s="213"/>
      <c r="P337" s="213"/>
      <c r="Q337" s="213"/>
      <c r="R337" s="213"/>
      <c r="S337" s="213"/>
      <c r="T337" s="214"/>
      <c r="AT337" s="215" t="s">
        <v>147</v>
      </c>
      <c r="AU337" s="215" t="s">
        <v>83</v>
      </c>
      <c r="AV337" s="13" t="s">
        <v>83</v>
      </c>
      <c r="AW337" s="13" t="s">
        <v>30</v>
      </c>
      <c r="AX337" s="13" t="s">
        <v>73</v>
      </c>
      <c r="AY337" s="215" t="s">
        <v>122</v>
      </c>
    </row>
    <row r="338" spans="1:65" s="14" customFormat="1" ht="10.199999999999999">
      <c r="B338" s="216"/>
      <c r="C338" s="217"/>
      <c r="D338" s="200" t="s">
        <v>147</v>
      </c>
      <c r="E338" s="218" t="s">
        <v>1</v>
      </c>
      <c r="F338" s="219" t="s">
        <v>606</v>
      </c>
      <c r="G338" s="217"/>
      <c r="H338" s="220">
        <v>18.600000000000001</v>
      </c>
      <c r="I338" s="221"/>
      <c r="J338" s="217"/>
      <c r="K338" s="217"/>
      <c r="L338" s="222"/>
      <c r="M338" s="223"/>
      <c r="N338" s="224"/>
      <c r="O338" s="224"/>
      <c r="P338" s="224"/>
      <c r="Q338" s="224"/>
      <c r="R338" s="224"/>
      <c r="S338" s="224"/>
      <c r="T338" s="225"/>
      <c r="AT338" s="226" t="s">
        <v>147</v>
      </c>
      <c r="AU338" s="226" t="s">
        <v>83</v>
      </c>
      <c r="AV338" s="14" t="s">
        <v>137</v>
      </c>
      <c r="AW338" s="14" t="s">
        <v>30</v>
      </c>
      <c r="AX338" s="14" t="s">
        <v>81</v>
      </c>
      <c r="AY338" s="226" t="s">
        <v>122</v>
      </c>
    </row>
    <row r="339" spans="1:65" s="12" customFormat="1" ht="22.8" customHeight="1">
      <c r="B339" s="171"/>
      <c r="C339" s="172"/>
      <c r="D339" s="173" t="s">
        <v>72</v>
      </c>
      <c r="E339" s="185" t="s">
        <v>264</v>
      </c>
      <c r="F339" s="185" t="s">
        <v>265</v>
      </c>
      <c r="G339" s="172"/>
      <c r="H339" s="172"/>
      <c r="I339" s="175"/>
      <c r="J339" s="186">
        <f>BK339</f>
        <v>0</v>
      </c>
      <c r="K339" s="172"/>
      <c r="L339" s="177"/>
      <c r="M339" s="178"/>
      <c r="N339" s="179"/>
      <c r="O339" s="179"/>
      <c r="P339" s="180">
        <f>SUM(P340:P341)</f>
        <v>0</v>
      </c>
      <c r="Q339" s="179"/>
      <c r="R339" s="180">
        <f>SUM(R340:R341)</f>
        <v>0</v>
      </c>
      <c r="S339" s="179"/>
      <c r="T339" s="181">
        <f>SUM(T340:T341)</f>
        <v>0</v>
      </c>
      <c r="AR339" s="182" t="s">
        <v>81</v>
      </c>
      <c r="AT339" s="183" t="s">
        <v>72</v>
      </c>
      <c r="AU339" s="183" t="s">
        <v>81</v>
      </c>
      <c r="AY339" s="182" t="s">
        <v>122</v>
      </c>
      <c r="BK339" s="184">
        <f>SUM(BK340:BK341)</f>
        <v>0</v>
      </c>
    </row>
    <row r="340" spans="1:65" s="2" customFormat="1" ht="24.15" customHeight="1">
      <c r="A340" s="35"/>
      <c r="B340" s="36"/>
      <c r="C340" s="187" t="s">
        <v>624</v>
      </c>
      <c r="D340" s="187" t="s">
        <v>124</v>
      </c>
      <c r="E340" s="188" t="s">
        <v>625</v>
      </c>
      <c r="F340" s="189" t="s">
        <v>626</v>
      </c>
      <c r="G340" s="190" t="s">
        <v>268</v>
      </c>
      <c r="H340" s="191">
        <v>39.048000000000002</v>
      </c>
      <c r="I340" s="192"/>
      <c r="J340" s="193">
        <f>ROUND(I340*H340,2)</f>
        <v>0</v>
      </c>
      <c r="K340" s="189" t="s">
        <v>128</v>
      </c>
      <c r="L340" s="40"/>
      <c r="M340" s="194" t="s">
        <v>1</v>
      </c>
      <c r="N340" s="195" t="s">
        <v>38</v>
      </c>
      <c r="O340" s="72"/>
      <c r="P340" s="196">
        <f>O340*H340</f>
        <v>0</v>
      </c>
      <c r="Q340" s="196">
        <v>0</v>
      </c>
      <c r="R340" s="196">
        <f>Q340*H340</f>
        <v>0</v>
      </c>
      <c r="S340" s="196">
        <v>0</v>
      </c>
      <c r="T340" s="197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198" t="s">
        <v>129</v>
      </c>
      <c r="AT340" s="198" t="s">
        <v>124</v>
      </c>
      <c r="AU340" s="198" t="s">
        <v>83</v>
      </c>
      <c r="AY340" s="18" t="s">
        <v>122</v>
      </c>
      <c r="BE340" s="199">
        <f>IF(N340="základní",J340,0)</f>
        <v>0</v>
      </c>
      <c r="BF340" s="199">
        <f>IF(N340="snížená",J340,0)</f>
        <v>0</v>
      </c>
      <c r="BG340" s="199">
        <f>IF(N340="zákl. přenesená",J340,0)</f>
        <v>0</v>
      </c>
      <c r="BH340" s="199">
        <f>IF(N340="sníž. přenesená",J340,0)</f>
        <v>0</v>
      </c>
      <c r="BI340" s="199">
        <f>IF(N340="nulová",J340,0)</f>
        <v>0</v>
      </c>
      <c r="BJ340" s="18" t="s">
        <v>81</v>
      </c>
      <c r="BK340" s="199">
        <f>ROUND(I340*H340,2)</f>
        <v>0</v>
      </c>
      <c r="BL340" s="18" t="s">
        <v>129</v>
      </c>
      <c r="BM340" s="198" t="s">
        <v>627</v>
      </c>
    </row>
    <row r="341" spans="1:65" s="2" customFormat="1" ht="19.2">
      <c r="A341" s="35"/>
      <c r="B341" s="36"/>
      <c r="C341" s="37"/>
      <c r="D341" s="200" t="s">
        <v>131</v>
      </c>
      <c r="E341" s="37"/>
      <c r="F341" s="201" t="s">
        <v>628</v>
      </c>
      <c r="G341" s="37"/>
      <c r="H341" s="37"/>
      <c r="I341" s="202"/>
      <c r="J341" s="37"/>
      <c r="K341" s="37"/>
      <c r="L341" s="40"/>
      <c r="M341" s="248"/>
      <c r="N341" s="249"/>
      <c r="O341" s="250"/>
      <c r="P341" s="250"/>
      <c r="Q341" s="250"/>
      <c r="R341" s="250"/>
      <c r="S341" s="250"/>
      <c r="T341" s="251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8" t="s">
        <v>131</v>
      </c>
      <c r="AU341" s="18" t="s">
        <v>83</v>
      </c>
    </row>
    <row r="342" spans="1:65" s="2" customFormat="1" ht="6.9" customHeight="1">
      <c r="A342" s="35"/>
      <c r="B342" s="55"/>
      <c r="C342" s="56"/>
      <c r="D342" s="56"/>
      <c r="E342" s="56"/>
      <c r="F342" s="56"/>
      <c r="G342" s="56"/>
      <c r="H342" s="56"/>
      <c r="I342" s="56"/>
      <c r="J342" s="56"/>
      <c r="K342" s="56"/>
      <c r="L342" s="40"/>
      <c r="M342" s="35"/>
      <c r="O342" s="35"/>
      <c r="P342" s="35"/>
      <c r="Q342" s="35"/>
      <c r="R342" s="35"/>
      <c r="S342" s="35"/>
      <c r="T342" s="35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</row>
  </sheetData>
  <sheetProtection algorithmName="SHA-512" hashValue="Jp/XN2WhvFrG0FrD6gO1g4mXVHvmjZnoAk1eYuacNJ+jbb9R5p+25bpsiPcU8pBXSQdhbyNIDIirt02nvThSjQ==" saltValue="76xLP7XhxGCtaFjpz1bVs5voYacW1ruY9h8Jfih3A2uWAR0lEXaokUbdDcqL5Kg0aIi0SEyFU2F+9rp/3so0Eg==" spinCount="100000" sheet="1" objects="1" scenarios="1" formatColumns="0" formatRows="0" autoFilter="0"/>
  <autoFilter ref="C124:K341" xr:uid="{00000000-0009-0000-0000-000003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46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AT2" s="18" t="s">
        <v>92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83</v>
      </c>
    </row>
    <row r="4" spans="1:46" s="1" customFormat="1" ht="24.9" customHeight="1">
      <c r="B4" s="21"/>
      <c r="D4" s="111" t="s">
        <v>93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05" t="str">
        <f>'Rekapitulace stavby'!K6</f>
        <v>Stavidlo na vtoku náhodnu propojující toky Křetínku a Svitavu, ř.km 0,46, Letovice</v>
      </c>
      <c r="F7" s="306"/>
      <c r="G7" s="306"/>
      <c r="H7" s="306"/>
      <c r="L7" s="21"/>
    </row>
    <row r="8" spans="1:46" s="2" customFormat="1" ht="12" customHeight="1">
      <c r="A8" s="35"/>
      <c r="B8" s="40"/>
      <c r="C8" s="35"/>
      <c r="D8" s="113" t="s">
        <v>94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7" t="s">
        <v>629</v>
      </c>
      <c r="F9" s="308"/>
      <c r="G9" s="308"/>
      <c r="H9" s="308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26. 4. 2022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9" t="str">
        <f>'Rekapitulace stavby'!E14</f>
        <v>Vyplň údaj</v>
      </c>
      <c r="F18" s="310"/>
      <c r="G18" s="310"/>
      <c r="H18" s="310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1" t="s">
        <v>1</v>
      </c>
      <c r="F27" s="311"/>
      <c r="G27" s="311"/>
      <c r="H27" s="311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33</v>
      </c>
      <c r="E30" s="35"/>
      <c r="F30" s="35"/>
      <c r="G30" s="35"/>
      <c r="H30" s="35"/>
      <c r="I30" s="35"/>
      <c r="J30" s="121">
        <f>ROUND(J118,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2" t="s">
        <v>35</v>
      </c>
      <c r="G32" s="35"/>
      <c r="H32" s="35"/>
      <c r="I32" s="122" t="s">
        <v>34</v>
      </c>
      <c r="J32" s="122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3" t="s">
        <v>37</v>
      </c>
      <c r="E33" s="113" t="s">
        <v>38</v>
      </c>
      <c r="F33" s="124">
        <f>ROUND((SUM(BE118:BE145)),  2)</f>
        <v>0</v>
      </c>
      <c r="G33" s="35"/>
      <c r="H33" s="35"/>
      <c r="I33" s="125">
        <v>0.21</v>
      </c>
      <c r="J33" s="124">
        <f>ROUND(((SUM(BE118:BE145))*I33),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3" t="s">
        <v>39</v>
      </c>
      <c r="F34" s="124">
        <f>ROUND((SUM(BF118:BF145)),  2)</f>
        <v>0</v>
      </c>
      <c r="G34" s="35"/>
      <c r="H34" s="35"/>
      <c r="I34" s="125">
        <v>0.15</v>
      </c>
      <c r="J34" s="124">
        <f>ROUND(((SUM(BF118:BF145))*I34),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3" t="s">
        <v>40</v>
      </c>
      <c r="F35" s="124">
        <f>ROUND((SUM(BG118:BG145)),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3" t="s">
        <v>41</v>
      </c>
      <c r="F36" s="124">
        <f>ROUND((SUM(BH118:BH145)),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42</v>
      </c>
      <c r="F37" s="124">
        <f>ROUND((SUM(BI118:BI145)),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43</v>
      </c>
      <c r="E39" s="128"/>
      <c r="F39" s="128"/>
      <c r="G39" s="129" t="s">
        <v>44</v>
      </c>
      <c r="H39" s="130" t="s">
        <v>45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2"/>
      <c r="D50" s="133" t="s">
        <v>46</v>
      </c>
      <c r="E50" s="134"/>
      <c r="F50" s="134"/>
      <c r="G50" s="133" t="s">
        <v>47</v>
      </c>
      <c r="H50" s="134"/>
      <c r="I50" s="134"/>
      <c r="J50" s="134"/>
      <c r="K50" s="134"/>
      <c r="L50" s="52"/>
    </row>
    <row r="51" spans="1:31" ht="10.199999999999999">
      <c r="B51" s="21"/>
      <c r="L51" s="21"/>
    </row>
    <row r="52" spans="1:31" ht="10.199999999999999">
      <c r="B52" s="21"/>
      <c r="L52" s="21"/>
    </row>
    <row r="53" spans="1:31" ht="10.199999999999999">
      <c r="B53" s="21"/>
      <c r="L53" s="21"/>
    </row>
    <row r="54" spans="1:31" ht="10.199999999999999">
      <c r="B54" s="21"/>
      <c r="L54" s="21"/>
    </row>
    <row r="55" spans="1:31" ht="10.199999999999999">
      <c r="B55" s="21"/>
      <c r="L55" s="21"/>
    </row>
    <row r="56" spans="1:31" ht="10.199999999999999">
      <c r="B56" s="21"/>
      <c r="L56" s="21"/>
    </row>
    <row r="57" spans="1:31" ht="10.199999999999999">
      <c r="B57" s="21"/>
      <c r="L57" s="21"/>
    </row>
    <row r="58" spans="1:31" ht="10.199999999999999">
      <c r="B58" s="21"/>
      <c r="L58" s="21"/>
    </row>
    <row r="59" spans="1:31" ht="10.199999999999999">
      <c r="B59" s="21"/>
      <c r="L59" s="21"/>
    </row>
    <row r="60" spans="1:31" ht="10.199999999999999">
      <c r="B60" s="21"/>
      <c r="L60" s="21"/>
    </row>
    <row r="61" spans="1:31" s="2" customFormat="1" ht="13.2">
      <c r="A61" s="35"/>
      <c r="B61" s="40"/>
      <c r="C61" s="35"/>
      <c r="D61" s="135" t="s">
        <v>48</v>
      </c>
      <c r="E61" s="136"/>
      <c r="F61" s="137" t="s">
        <v>49</v>
      </c>
      <c r="G61" s="135" t="s">
        <v>48</v>
      </c>
      <c r="H61" s="136"/>
      <c r="I61" s="136"/>
      <c r="J61" s="138" t="s">
        <v>49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.199999999999999">
      <c r="B62" s="21"/>
      <c r="L62" s="21"/>
    </row>
    <row r="63" spans="1:31" ht="10.199999999999999">
      <c r="B63" s="21"/>
      <c r="L63" s="21"/>
    </row>
    <row r="64" spans="1:31" ht="10.199999999999999">
      <c r="B64" s="21"/>
      <c r="L64" s="21"/>
    </row>
    <row r="65" spans="1:31" s="2" customFormat="1" ht="13.2">
      <c r="A65" s="35"/>
      <c r="B65" s="40"/>
      <c r="C65" s="35"/>
      <c r="D65" s="133" t="s">
        <v>50</v>
      </c>
      <c r="E65" s="139"/>
      <c r="F65" s="139"/>
      <c r="G65" s="133" t="s">
        <v>51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.199999999999999">
      <c r="B66" s="21"/>
      <c r="L66" s="21"/>
    </row>
    <row r="67" spans="1:31" ht="10.199999999999999">
      <c r="B67" s="21"/>
      <c r="L67" s="21"/>
    </row>
    <row r="68" spans="1:31" ht="10.199999999999999">
      <c r="B68" s="21"/>
      <c r="L68" s="21"/>
    </row>
    <row r="69" spans="1:31" ht="10.199999999999999">
      <c r="B69" s="21"/>
      <c r="L69" s="21"/>
    </row>
    <row r="70" spans="1:31" ht="10.199999999999999">
      <c r="B70" s="21"/>
      <c r="L70" s="21"/>
    </row>
    <row r="71" spans="1:31" ht="10.199999999999999">
      <c r="B71" s="21"/>
      <c r="L71" s="21"/>
    </row>
    <row r="72" spans="1:31" ht="10.199999999999999">
      <c r="B72" s="21"/>
      <c r="L72" s="21"/>
    </row>
    <row r="73" spans="1:31" ht="10.199999999999999">
      <c r="B73" s="21"/>
      <c r="L73" s="21"/>
    </row>
    <row r="74" spans="1:31" ht="10.199999999999999">
      <c r="B74" s="21"/>
      <c r="L74" s="21"/>
    </row>
    <row r="75" spans="1:31" ht="10.199999999999999">
      <c r="B75" s="21"/>
      <c r="L75" s="21"/>
    </row>
    <row r="76" spans="1:31" s="2" customFormat="1" ht="13.2">
      <c r="A76" s="35"/>
      <c r="B76" s="40"/>
      <c r="C76" s="35"/>
      <c r="D76" s="135" t="s">
        <v>48</v>
      </c>
      <c r="E76" s="136"/>
      <c r="F76" s="137" t="s">
        <v>49</v>
      </c>
      <c r="G76" s="135" t="s">
        <v>48</v>
      </c>
      <c r="H76" s="136"/>
      <c r="I76" s="136"/>
      <c r="J76" s="138" t="s">
        <v>49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96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6.25" customHeight="1">
      <c r="A85" s="35"/>
      <c r="B85" s="36"/>
      <c r="C85" s="37"/>
      <c r="D85" s="37"/>
      <c r="E85" s="312" t="str">
        <f>E7</f>
        <v>Stavidlo na vtoku náhodnu propojující toky Křetínku a Svitavu, ř.km 0,46, Letovice</v>
      </c>
      <c r="F85" s="313"/>
      <c r="G85" s="313"/>
      <c r="H85" s="31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4" t="str">
        <f>E9</f>
        <v>VRN - Vedlejší rozpočtové náklady</v>
      </c>
      <c r="F87" s="314"/>
      <c r="G87" s="314"/>
      <c r="H87" s="314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26. 4. 2022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97</v>
      </c>
      <c r="D94" s="145"/>
      <c r="E94" s="145"/>
      <c r="F94" s="145"/>
      <c r="G94" s="145"/>
      <c r="H94" s="145"/>
      <c r="I94" s="145"/>
      <c r="J94" s="146" t="s">
        <v>98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47" t="s">
        <v>99</v>
      </c>
      <c r="D96" s="37"/>
      <c r="E96" s="37"/>
      <c r="F96" s="37"/>
      <c r="G96" s="37"/>
      <c r="H96" s="37"/>
      <c r="I96" s="37"/>
      <c r="J96" s="85">
        <f>J118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100</v>
      </c>
    </row>
    <row r="97" spans="1:31" s="9" customFormat="1" ht="24.9" customHeight="1">
      <c r="B97" s="148"/>
      <c r="C97" s="149"/>
      <c r="D97" s="150" t="s">
        <v>629</v>
      </c>
      <c r="E97" s="151"/>
      <c r="F97" s="151"/>
      <c r="G97" s="151"/>
      <c r="H97" s="151"/>
      <c r="I97" s="151"/>
      <c r="J97" s="152">
        <f>J119</f>
        <v>0</v>
      </c>
      <c r="K97" s="149"/>
      <c r="L97" s="153"/>
    </row>
    <row r="98" spans="1:31" s="10" customFormat="1" ht="19.95" customHeight="1">
      <c r="B98" s="154"/>
      <c r="C98" s="155"/>
      <c r="D98" s="156" t="s">
        <v>630</v>
      </c>
      <c r="E98" s="157"/>
      <c r="F98" s="157"/>
      <c r="G98" s="157"/>
      <c r="H98" s="157"/>
      <c r="I98" s="157"/>
      <c r="J98" s="158">
        <f>J143</f>
        <v>0</v>
      </c>
      <c r="K98" s="155"/>
      <c r="L98" s="159"/>
    </row>
    <row r="99" spans="1:31" s="2" customFormat="1" ht="21.7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31" s="2" customFormat="1" ht="6.9" customHeight="1">
      <c r="A100" s="35"/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pans="1:31" s="2" customFormat="1" ht="6.9" customHeight="1">
      <c r="A104" s="35"/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24.9" customHeight="1">
      <c r="A105" s="35"/>
      <c r="B105" s="36"/>
      <c r="C105" s="24" t="s">
        <v>107</v>
      </c>
      <c r="D105" s="37"/>
      <c r="E105" s="37"/>
      <c r="F105" s="37"/>
      <c r="G105" s="37"/>
      <c r="H105" s="37"/>
      <c r="I105" s="3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2" customHeight="1">
      <c r="A107" s="35"/>
      <c r="B107" s="36"/>
      <c r="C107" s="30" t="s">
        <v>16</v>
      </c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26.25" customHeight="1">
      <c r="A108" s="35"/>
      <c r="B108" s="36"/>
      <c r="C108" s="37"/>
      <c r="D108" s="37"/>
      <c r="E108" s="312" t="str">
        <f>E7</f>
        <v>Stavidlo na vtoku náhodnu propojující toky Křetínku a Svitavu, ř.km 0,46, Letovice</v>
      </c>
      <c r="F108" s="313"/>
      <c r="G108" s="313"/>
      <c r="H108" s="313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94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264" t="str">
        <f>E9</f>
        <v>VRN - Vedlejší rozpočtové náklady</v>
      </c>
      <c r="F110" s="314"/>
      <c r="G110" s="314"/>
      <c r="H110" s="314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20</v>
      </c>
      <c r="D112" s="37"/>
      <c r="E112" s="37"/>
      <c r="F112" s="28" t="str">
        <f>F12</f>
        <v xml:space="preserve"> </v>
      </c>
      <c r="G112" s="37"/>
      <c r="H112" s="37"/>
      <c r="I112" s="30" t="s">
        <v>22</v>
      </c>
      <c r="J112" s="67" t="str">
        <f>IF(J12="","",J12)</f>
        <v>26. 4. 2022</v>
      </c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5.15" customHeight="1">
      <c r="A114" s="35"/>
      <c r="B114" s="36"/>
      <c r="C114" s="30" t="s">
        <v>24</v>
      </c>
      <c r="D114" s="37"/>
      <c r="E114" s="37"/>
      <c r="F114" s="28" t="str">
        <f>E15</f>
        <v xml:space="preserve"> </v>
      </c>
      <c r="G114" s="37"/>
      <c r="H114" s="37"/>
      <c r="I114" s="30" t="s">
        <v>29</v>
      </c>
      <c r="J114" s="33" t="str">
        <f>E21</f>
        <v xml:space="preserve"> 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5.15" customHeight="1">
      <c r="A115" s="35"/>
      <c r="B115" s="36"/>
      <c r="C115" s="30" t="s">
        <v>27</v>
      </c>
      <c r="D115" s="37"/>
      <c r="E115" s="37"/>
      <c r="F115" s="28" t="str">
        <f>IF(E18="","",E18)</f>
        <v>Vyplň údaj</v>
      </c>
      <c r="G115" s="37"/>
      <c r="H115" s="37"/>
      <c r="I115" s="30" t="s">
        <v>31</v>
      </c>
      <c r="J115" s="33" t="str">
        <f>E24</f>
        <v xml:space="preserve"> 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0.3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11" customFormat="1" ht="29.25" customHeight="1">
      <c r="A117" s="160"/>
      <c r="B117" s="161"/>
      <c r="C117" s="162" t="s">
        <v>108</v>
      </c>
      <c r="D117" s="163" t="s">
        <v>58</v>
      </c>
      <c r="E117" s="163" t="s">
        <v>54</v>
      </c>
      <c r="F117" s="163" t="s">
        <v>55</v>
      </c>
      <c r="G117" s="163" t="s">
        <v>109</v>
      </c>
      <c r="H117" s="163" t="s">
        <v>110</v>
      </c>
      <c r="I117" s="163" t="s">
        <v>111</v>
      </c>
      <c r="J117" s="163" t="s">
        <v>98</v>
      </c>
      <c r="K117" s="164" t="s">
        <v>112</v>
      </c>
      <c r="L117" s="165"/>
      <c r="M117" s="76" t="s">
        <v>1</v>
      </c>
      <c r="N117" s="77" t="s">
        <v>37</v>
      </c>
      <c r="O117" s="77" t="s">
        <v>113</v>
      </c>
      <c r="P117" s="77" t="s">
        <v>114</v>
      </c>
      <c r="Q117" s="77" t="s">
        <v>115</v>
      </c>
      <c r="R117" s="77" t="s">
        <v>116</v>
      </c>
      <c r="S117" s="77" t="s">
        <v>117</v>
      </c>
      <c r="T117" s="78" t="s">
        <v>118</v>
      </c>
      <c r="U117" s="160"/>
      <c r="V117" s="160"/>
      <c r="W117" s="160"/>
      <c r="X117" s="160"/>
      <c r="Y117" s="160"/>
      <c r="Z117" s="160"/>
      <c r="AA117" s="160"/>
      <c r="AB117" s="160"/>
      <c r="AC117" s="160"/>
      <c r="AD117" s="160"/>
      <c r="AE117" s="160"/>
    </row>
    <row r="118" spans="1:65" s="2" customFormat="1" ht="22.8" customHeight="1">
      <c r="A118" s="35"/>
      <c r="B118" s="36"/>
      <c r="C118" s="83" t="s">
        <v>119</v>
      </c>
      <c r="D118" s="37"/>
      <c r="E118" s="37"/>
      <c r="F118" s="37"/>
      <c r="G118" s="37"/>
      <c r="H118" s="37"/>
      <c r="I118" s="37"/>
      <c r="J118" s="166">
        <f>BK118</f>
        <v>0</v>
      </c>
      <c r="K118" s="37"/>
      <c r="L118" s="40"/>
      <c r="M118" s="79"/>
      <c r="N118" s="167"/>
      <c r="O118" s="80"/>
      <c r="P118" s="168">
        <f>P119</f>
        <v>0</v>
      </c>
      <c r="Q118" s="80"/>
      <c r="R118" s="168">
        <f>R119</f>
        <v>1.2240000000000001E-2</v>
      </c>
      <c r="S118" s="80"/>
      <c r="T118" s="169">
        <f>T119</f>
        <v>0.20899999999999996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72</v>
      </c>
      <c r="AU118" s="18" t="s">
        <v>100</v>
      </c>
      <c r="BK118" s="170">
        <f>BK119</f>
        <v>0</v>
      </c>
    </row>
    <row r="119" spans="1:65" s="12" customFormat="1" ht="25.95" customHeight="1">
      <c r="B119" s="171"/>
      <c r="C119" s="172"/>
      <c r="D119" s="173" t="s">
        <v>72</v>
      </c>
      <c r="E119" s="174" t="s">
        <v>90</v>
      </c>
      <c r="F119" s="174" t="s">
        <v>91</v>
      </c>
      <c r="G119" s="172"/>
      <c r="H119" s="172"/>
      <c r="I119" s="175"/>
      <c r="J119" s="176">
        <f>BK119</f>
        <v>0</v>
      </c>
      <c r="K119" s="172"/>
      <c r="L119" s="177"/>
      <c r="M119" s="178"/>
      <c r="N119" s="179"/>
      <c r="O119" s="179"/>
      <c r="P119" s="180">
        <f>P120+SUM(P121:P143)</f>
        <v>0</v>
      </c>
      <c r="Q119" s="179"/>
      <c r="R119" s="180">
        <f>R120+SUM(R121:R143)</f>
        <v>1.2240000000000001E-2</v>
      </c>
      <c r="S119" s="179"/>
      <c r="T119" s="181">
        <f>T120+SUM(T121:T143)</f>
        <v>0.20899999999999996</v>
      </c>
      <c r="AR119" s="182" t="s">
        <v>151</v>
      </c>
      <c r="AT119" s="183" t="s">
        <v>72</v>
      </c>
      <c r="AU119" s="183" t="s">
        <v>73</v>
      </c>
      <c r="AY119" s="182" t="s">
        <v>122</v>
      </c>
      <c r="BK119" s="184">
        <f>BK120+SUM(BK121:BK143)</f>
        <v>0</v>
      </c>
    </row>
    <row r="120" spans="1:65" s="2" customFormat="1" ht="76.349999999999994" customHeight="1">
      <c r="A120" s="35"/>
      <c r="B120" s="36"/>
      <c r="C120" s="187" t="s">
        <v>81</v>
      </c>
      <c r="D120" s="187" t="s">
        <v>124</v>
      </c>
      <c r="E120" s="188" t="s">
        <v>631</v>
      </c>
      <c r="F120" s="189" t="s">
        <v>632</v>
      </c>
      <c r="G120" s="190" t="s">
        <v>633</v>
      </c>
      <c r="H120" s="191">
        <v>1</v>
      </c>
      <c r="I120" s="192"/>
      <c r="J120" s="193">
        <f>ROUND(I120*H120,2)</f>
        <v>0</v>
      </c>
      <c r="K120" s="189" t="s">
        <v>1</v>
      </c>
      <c r="L120" s="40"/>
      <c r="M120" s="194" t="s">
        <v>1</v>
      </c>
      <c r="N120" s="195" t="s">
        <v>38</v>
      </c>
      <c r="O120" s="72"/>
      <c r="P120" s="196">
        <f>O120*H120</f>
        <v>0</v>
      </c>
      <c r="Q120" s="196">
        <v>1.0200000000000001E-3</v>
      </c>
      <c r="R120" s="196">
        <f>Q120*H120</f>
        <v>1.0200000000000001E-3</v>
      </c>
      <c r="S120" s="196">
        <v>1.9E-2</v>
      </c>
      <c r="T120" s="197">
        <f>S120*H120</f>
        <v>1.9E-2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8" t="s">
        <v>129</v>
      </c>
      <c r="AT120" s="198" t="s">
        <v>124</v>
      </c>
      <c r="AU120" s="198" t="s">
        <v>81</v>
      </c>
      <c r="AY120" s="18" t="s">
        <v>122</v>
      </c>
      <c r="BE120" s="199">
        <f>IF(N120="základní",J120,0)</f>
        <v>0</v>
      </c>
      <c r="BF120" s="199">
        <f>IF(N120="snížená",J120,0)</f>
        <v>0</v>
      </c>
      <c r="BG120" s="199">
        <f>IF(N120="zákl. přenesená",J120,0)</f>
        <v>0</v>
      </c>
      <c r="BH120" s="199">
        <f>IF(N120="sníž. přenesená",J120,0)</f>
        <v>0</v>
      </c>
      <c r="BI120" s="199">
        <f>IF(N120="nulová",J120,0)</f>
        <v>0</v>
      </c>
      <c r="BJ120" s="18" t="s">
        <v>81</v>
      </c>
      <c r="BK120" s="199">
        <f>ROUND(I120*H120,2)</f>
        <v>0</v>
      </c>
      <c r="BL120" s="18" t="s">
        <v>129</v>
      </c>
      <c r="BM120" s="198" t="s">
        <v>634</v>
      </c>
    </row>
    <row r="121" spans="1:65" s="2" customFormat="1" ht="10.199999999999999">
      <c r="A121" s="35"/>
      <c r="B121" s="36"/>
      <c r="C121" s="37"/>
      <c r="D121" s="200" t="s">
        <v>131</v>
      </c>
      <c r="E121" s="37"/>
      <c r="F121" s="201" t="s">
        <v>635</v>
      </c>
      <c r="G121" s="37"/>
      <c r="H121" s="37"/>
      <c r="I121" s="202"/>
      <c r="J121" s="37"/>
      <c r="K121" s="37"/>
      <c r="L121" s="40"/>
      <c r="M121" s="203"/>
      <c r="N121" s="204"/>
      <c r="O121" s="72"/>
      <c r="P121" s="72"/>
      <c r="Q121" s="72"/>
      <c r="R121" s="72"/>
      <c r="S121" s="72"/>
      <c r="T121" s="73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131</v>
      </c>
      <c r="AU121" s="18" t="s">
        <v>81</v>
      </c>
    </row>
    <row r="122" spans="1:65" s="2" customFormat="1" ht="16.5" customHeight="1">
      <c r="A122" s="35"/>
      <c r="B122" s="36"/>
      <c r="C122" s="187" t="s">
        <v>83</v>
      </c>
      <c r="D122" s="187" t="s">
        <v>124</v>
      </c>
      <c r="E122" s="188" t="s">
        <v>636</v>
      </c>
      <c r="F122" s="189" t="s">
        <v>637</v>
      </c>
      <c r="G122" s="190" t="s">
        <v>633</v>
      </c>
      <c r="H122" s="191">
        <v>1</v>
      </c>
      <c r="I122" s="192"/>
      <c r="J122" s="193">
        <f>ROUND(I122*H122,2)</f>
        <v>0</v>
      </c>
      <c r="K122" s="189" t="s">
        <v>1</v>
      </c>
      <c r="L122" s="40"/>
      <c r="M122" s="194" t="s">
        <v>1</v>
      </c>
      <c r="N122" s="195" t="s">
        <v>38</v>
      </c>
      <c r="O122" s="72"/>
      <c r="P122" s="196">
        <f>O122*H122</f>
        <v>0</v>
      </c>
      <c r="Q122" s="196">
        <v>1.0200000000000001E-3</v>
      </c>
      <c r="R122" s="196">
        <f>Q122*H122</f>
        <v>1.0200000000000001E-3</v>
      </c>
      <c r="S122" s="196">
        <v>1.9E-2</v>
      </c>
      <c r="T122" s="197">
        <f>S122*H122</f>
        <v>1.9E-2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8" t="s">
        <v>129</v>
      </c>
      <c r="AT122" s="198" t="s">
        <v>124</v>
      </c>
      <c r="AU122" s="198" t="s">
        <v>81</v>
      </c>
      <c r="AY122" s="18" t="s">
        <v>122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8" t="s">
        <v>81</v>
      </c>
      <c r="BK122" s="199">
        <f>ROUND(I122*H122,2)</f>
        <v>0</v>
      </c>
      <c r="BL122" s="18" t="s">
        <v>129</v>
      </c>
      <c r="BM122" s="198" t="s">
        <v>638</v>
      </c>
    </row>
    <row r="123" spans="1:65" s="2" customFormat="1" ht="38.4">
      <c r="A123" s="35"/>
      <c r="B123" s="36"/>
      <c r="C123" s="37"/>
      <c r="D123" s="200" t="s">
        <v>131</v>
      </c>
      <c r="E123" s="37"/>
      <c r="F123" s="201" t="s">
        <v>639</v>
      </c>
      <c r="G123" s="37"/>
      <c r="H123" s="37"/>
      <c r="I123" s="202"/>
      <c r="J123" s="37"/>
      <c r="K123" s="37"/>
      <c r="L123" s="40"/>
      <c r="M123" s="203"/>
      <c r="N123" s="204"/>
      <c r="O123" s="72"/>
      <c r="P123" s="72"/>
      <c r="Q123" s="72"/>
      <c r="R123" s="72"/>
      <c r="S123" s="72"/>
      <c r="T123" s="73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131</v>
      </c>
      <c r="AU123" s="18" t="s">
        <v>81</v>
      </c>
    </row>
    <row r="124" spans="1:65" s="2" customFormat="1" ht="16.5" customHeight="1">
      <c r="A124" s="35"/>
      <c r="B124" s="36"/>
      <c r="C124" s="187" t="s">
        <v>137</v>
      </c>
      <c r="D124" s="187" t="s">
        <v>124</v>
      </c>
      <c r="E124" s="188" t="s">
        <v>640</v>
      </c>
      <c r="F124" s="189" t="s">
        <v>641</v>
      </c>
      <c r="G124" s="190" t="s">
        <v>633</v>
      </c>
      <c r="H124" s="191">
        <v>1</v>
      </c>
      <c r="I124" s="192"/>
      <c r="J124" s="193">
        <f>ROUND(I124*H124,2)</f>
        <v>0</v>
      </c>
      <c r="K124" s="189" t="s">
        <v>1</v>
      </c>
      <c r="L124" s="40"/>
      <c r="M124" s="194" t="s">
        <v>1</v>
      </c>
      <c r="N124" s="195" t="s">
        <v>38</v>
      </c>
      <c r="O124" s="72"/>
      <c r="P124" s="196">
        <f>O124*H124</f>
        <v>0</v>
      </c>
      <c r="Q124" s="196">
        <v>1.0200000000000001E-3</v>
      </c>
      <c r="R124" s="196">
        <f>Q124*H124</f>
        <v>1.0200000000000001E-3</v>
      </c>
      <c r="S124" s="196">
        <v>1.9E-2</v>
      </c>
      <c r="T124" s="197">
        <f>S124*H124</f>
        <v>1.9E-2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8" t="s">
        <v>129</v>
      </c>
      <c r="AT124" s="198" t="s">
        <v>124</v>
      </c>
      <c r="AU124" s="198" t="s">
        <v>81</v>
      </c>
      <c r="AY124" s="18" t="s">
        <v>122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8" t="s">
        <v>81</v>
      </c>
      <c r="BK124" s="199">
        <f>ROUND(I124*H124,2)</f>
        <v>0</v>
      </c>
      <c r="BL124" s="18" t="s">
        <v>129</v>
      </c>
      <c r="BM124" s="198" t="s">
        <v>642</v>
      </c>
    </row>
    <row r="125" spans="1:65" s="2" customFormat="1" ht="57.6">
      <c r="A125" s="35"/>
      <c r="B125" s="36"/>
      <c r="C125" s="37"/>
      <c r="D125" s="200" t="s">
        <v>131</v>
      </c>
      <c r="E125" s="37"/>
      <c r="F125" s="201" t="s">
        <v>643</v>
      </c>
      <c r="G125" s="37"/>
      <c r="H125" s="37"/>
      <c r="I125" s="202"/>
      <c r="J125" s="37"/>
      <c r="K125" s="37"/>
      <c r="L125" s="40"/>
      <c r="M125" s="203"/>
      <c r="N125" s="204"/>
      <c r="O125" s="72"/>
      <c r="P125" s="72"/>
      <c r="Q125" s="72"/>
      <c r="R125" s="72"/>
      <c r="S125" s="72"/>
      <c r="T125" s="73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131</v>
      </c>
      <c r="AU125" s="18" t="s">
        <v>81</v>
      </c>
    </row>
    <row r="126" spans="1:65" s="2" customFormat="1" ht="16.5" customHeight="1">
      <c r="A126" s="35"/>
      <c r="B126" s="36"/>
      <c r="C126" s="187" t="s">
        <v>129</v>
      </c>
      <c r="D126" s="187" t="s">
        <v>124</v>
      </c>
      <c r="E126" s="188" t="s">
        <v>644</v>
      </c>
      <c r="F126" s="189" t="s">
        <v>645</v>
      </c>
      <c r="G126" s="190" t="s">
        <v>633</v>
      </c>
      <c r="H126" s="191">
        <v>1</v>
      </c>
      <c r="I126" s="192"/>
      <c r="J126" s="193">
        <f>ROUND(I126*H126,2)</f>
        <v>0</v>
      </c>
      <c r="K126" s="189" t="s">
        <v>1</v>
      </c>
      <c r="L126" s="40"/>
      <c r="M126" s="194" t="s">
        <v>1</v>
      </c>
      <c r="N126" s="195" t="s">
        <v>38</v>
      </c>
      <c r="O126" s="72"/>
      <c r="P126" s="196">
        <f>O126*H126</f>
        <v>0</v>
      </c>
      <c r="Q126" s="196">
        <v>1.0200000000000001E-3</v>
      </c>
      <c r="R126" s="196">
        <f>Q126*H126</f>
        <v>1.0200000000000001E-3</v>
      </c>
      <c r="S126" s="196">
        <v>1.9E-2</v>
      </c>
      <c r="T126" s="197">
        <f>S126*H126</f>
        <v>1.9E-2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8" t="s">
        <v>129</v>
      </c>
      <c r="AT126" s="198" t="s">
        <v>124</v>
      </c>
      <c r="AU126" s="198" t="s">
        <v>81</v>
      </c>
      <c r="AY126" s="18" t="s">
        <v>122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8" t="s">
        <v>81</v>
      </c>
      <c r="BK126" s="199">
        <f>ROUND(I126*H126,2)</f>
        <v>0</v>
      </c>
      <c r="BL126" s="18" t="s">
        <v>129</v>
      </c>
      <c r="BM126" s="198" t="s">
        <v>646</v>
      </c>
    </row>
    <row r="127" spans="1:65" s="2" customFormat="1" ht="67.2">
      <c r="A127" s="35"/>
      <c r="B127" s="36"/>
      <c r="C127" s="37"/>
      <c r="D127" s="200" t="s">
        <v>131</v>
      </c>
      <c r="E127" s="37"/>
      <c r="F127" s="201" t="s">
        <v>647</v>
      </c>
      <c r="G127" s="37"/>
      <c r="H127" s="37"/>
      <c r="I127" s="202"/>
      <c r="J127" s="37"/>
      <c r="K127" s="37"/>
      <c r="L127" s="40"/>
      <c r="M127" s="203"/>
      <c r="N127" s="204"/>
      <c r="O127" s="72"/>
      <c r="P127" s="72"/>
      <c r="Q127" s="72"/>
      <c r="R127" s="72"/>
      <c r="S127" s="72"/>
      <c r="T127" s="73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131</v>
      </c>
      <c r="AU127" s="18" t="s">
        <v>81</v>
      </c>
    </row>
    <row r="128" spans="1:65" s="2" customFormat="1" ht="16.5" customHeight="1">
      <c r="A128" s="35"/>
      <c r="B128" s="36"/>
      <c r="C128" s="187" t="s">
        <v>151</v>
      </c>
      <c r="D128" s="187" t="s">
        <v>124</v>
      </c>
      <c r="E128" s="188" t="s">
        <v>648</v>
      </c>
      <c r="F128" s="189" t="s">
        <v>649</v>
      </c>
      <c r="G128" s="190" t="s">
        <v>633</v>
      </c>
      <c r="H128" s="191">
        <v>1</v>
      </c>
      <c r="I128" s="192"/>
      <c r="J128" s="193">
        <f>ROUND(I128*H128,2)</f>
        <v>0</v>
      </c>
      <c r="K128" s="189" t="s">
        <v>1</v>
      </c>
      <c r="L128" s="40"/>
      <c r="M128" s="194" t="s">
        <v>1</v>
      </c>
      <c r="N128" s="195" t="s">
        <v>38</v>
      </c>
      <c r="O128" s="72"/>
      <c r="P128" s="196">
        <f>O128*H128</f>
        <v>0</v>
      </c>
      <c r="Q128" s="196">
        <v>1.0200000000000001E-3</v>
      </c>
      <c r="R128" s="196">
        <f>Q128*H128</f>
        <v>1.0200000000000001E-3</v>
      </c>
      <c r="S128" s="196">
        <v>1.9E-2</v>
      </c>
      <c r="T128" s="197">
        <f>S128*H128</f>
        <v>1.9E-2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8" t="s">
        <v>129</v>
      </c>
      <c r="AT128" s="198" t="s">
        <v>124</v>
      </c>
      <c r="AU128" s="198" t="s">
        <v>81</v>
      </c>
      <c r="AY128" s="18" t="s">
        <v>122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8" t="s">
        <v>81</v>
      </c>
      <c r="BK128" s="199">
        <f>ROUND(I128*H128,2)</f>
        <v>0</v>
      </c>
      <c r="BL128" s="18" t="s">
        <v>129</v>
      </c>
      <c r="BM128" s="198" t="s">
        <v>650</v>
      </c>
    </row>
    <row r="129" spans="1:65" s="2" customFormat="1" ht="28.8">
      <c r="A129" s="35"/>
      <c r="B129" s="36"/>
      <c r="C129" s="37"/>
      <c r="D129" s="200" t="s">
        <v>131</v>
      </c>
      <c r="E129" s="37"/>
      <c r="F129" s="201" t="s">
        <v>651</v>
      </c>
      <c r="G129" s="37"/>
      <c r="H129" s="37"/>
      <c r="I129" s="202"/>
      <c r="J129" s="37"/>
      <c r="K129" s="37"/>
      <c r="L129" s="40"/>
      <c r="M129" s="203"/>
      <c r="N129" s="204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131</v>
      </c>
      <c r="AU129" s="18" t="s">
        <v>81</v>
      </c>
    </row>
    <row r="130" spans="1:65" s="2" customFormat="1" ht="24.15" customHeight="1">
      <c r="A130" s="35"/>
      <c r="B130" s="36"/>
      <c r="C130" s="187" t="s">
        <v>159</v>
      </c>
      <c r="D130" s="187" t="s">
        <v>124</v>
      </c>
      <c r="E130" s="188" t="s">
        <v>652</v>
      </c>
      <c r="F130" s="189" t="s">
        <v>653</v>
      </c>
      <c r="G130" s="190" t="s">
        <v>633</v>
      </c>
      <c r="H130" s="191">
        <v>1</v>
      </c>
      <c r="I130" s="192"/>
      <c r="J130" s="193">
        <f>ROUND(I130*H130,2)</f>
        <v>0</v>
      </c>
      <c r="K130" s="189" t="s">
        <v>1</v>
      </c>
      <c r="L130" s="40"/>
      <c r="M130" s="194" t="s">
        <v>1</v>
      </c>
      <c r="N130" s="195" t="s">
        <v>38</v>
      </c>
      <c r="O130" s="72"/>
      <c r="P130" s="196">
        <f>O130*H130</f>
        <v>0</v>
      </c>
      <c r="Q130" s="196">
        <v>1.0200000000000001E-3</v>
      </c>
      <c r="R130" s="196">
        <f>Q130*H130</f>
        <v>1.0200000000000001E-3</v>
      </c>
      <c r="S130" s="196">
        <v>1.9E-2</v>
      </c>
      <c r="T130" s="197">
        <f>S130*H130</f>
        <v>1.9E-2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8" t="s">
        <v>129</v>
      </c>
      <c r="AT130" s="198" t="s">
        <v>124</v>
      </c>
      <c r="AU130" s="198" t="s">
        <v>81</v>
      </c>
      <c r="AY130" s="18" t="s">
        <v>122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8" t="s">
        <v>81</v>
      </c>
      <c r="BK130" s="199">
        <f>ROUND(I130*H130,2)</f>
        <v>0</v>
      </c>
      <c r="BL130" s="18" t="s">
        <v>129</v>
      </c>
      <c r="BM130" s="198" t="s">
        <v>654</v>
      </c>
    </row>
    <row r="131" spans="1:65" s="2" customFormat="1" ht="153.6">
      <c r="A131" s="35"/>
      <c r="B131" s="36"/>
      <c r="C131" s="37"/>
      <c r="D131" s="200" t="s">
        <v>131</v>
      </c>
      <c r="E131" s="37"/>
      <c r="F131" s="201" t="s">
        <v>655</v>
      </c>
      <c r="G131" s="37"/>
      <c r="H131" s="37"/>
      <c r="I131" s="202"/>
      <c r="J131" s="37"/>
      <c r="K131" s="37"/>
      <c r="L131" s="40"/>
      <c r="M131" s="203"/>
      <c r="N131" s="204"/>
      <c r="O131" s="72"/>
      <c r="P131" s="72"/>
      <c r="Q131" s="72"/>
      <c r="R131" s="72"/>
      <c r="S131" s="72"/>
      <c r="T131" s="73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131</v>
      </c>
      <c r="AU131" s="18" t="s">
        <v>81</v>
      </c>
    </row>
    <row r="132" spans="1:65" s="2" customFormat="1" ht="37.799999999999997" customHeight="1">
      <c r="A132" s="35"/>
      <c r="B132" s="36"/>
      <c r="C132" s="187" t="s">
        <v>166</v>
      </c>
      <c r="D132" s="187" t="s">
        <v>124</v>
      </c>
      <c r="E132" s="188" t="s">
        <v>656</v>
      </c>
      <c r="F132" s="189" t="s">
        <v>657</v>
      </c>
      <c r="G132" s="190" t="s">
        <v>633</v>
      </c>
      <c r="H132" s="191">
        <v>1</v>
      </c>
      <c r="I132" s="192"/>
      <c r="J132" s="193">
        <f>ROUND(I132*H132,2)</f>
        <v>0</v>
      </c>
      <c r="K132" s="189" t="s">
        <v>1</v>
      </c>
      <c r="L132" s="40"/>
      <c r="M132" s="194" t="s">
        <v>1</v>
      </c>
      <c r="N132" s="195" t="s">
        <v>38</v>
      </c>
      <c r="O132" s="72"/>
      <c r="P132" s="196">
        <f>O132*H132</f>
        <v>0</v>
      </c>
      <c r="Q132" s="196">
        <v>1.0200000000000001E-3</v>
      </c>
      <c r="R132" s="196">
        <f>Q132*H132</f>
        <v>1.0200000000000001E-3</v>
      </c>
      <c r="S132" s="196">
        <v>1.9E-2</v>
      </c>
      <c r="T132" s="197">
        <f>S132*H132</f>
        <v>1.9E-2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8" t="s">
        <v>129</v>
      </c>
      <c r="AT132" s="198" t="s">
        <v>124</v>
      </c>
      <c r="AU132" s="198" t="s">
        <v>81</v>
      </c>
      <c r="AY132" s="18" t="s">
        <v>122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8" t="s">
        <v>81</v>
      </c>
      <c r="BK132" s="199">
        <f>ROUND(I132*H132,2)</f>
        <v>0</v>
      </c>
      <c r="BL132" s="18" t="s">
        <v>129</v>
      </c>
      <c r="BM132" s="198" t="s">
        <v>658</v>
      </c>
    </row>
    <row r="133" spans="1:65" s="2" customFormat="1" ht="28.8">
      <c r="A133" s="35"/>
      <c r="B133" s="36"/>
      <c r="C133" s="37"/>
      <c r="D133" s="200" t="s">
        <v>131</v>
      </c>
      <c r="E133" s="37"/>
      <c r="F133" s="201" t="s">
        <v>659</v>
      </c>
      <c r="G133" s="37"/>
      <c r="H133" s="37"/>
      <c r="I133" s="202"/>
      <c r="J133" s="37"/>
      <c r="K133" s="37"/>
      <c r="L133" s="40"/>
      <c r="M133" s="203"/>
      <c r="N133" s="204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131</v>
      </c>
      <c r="AU133" s="18" t="s">
        <v>81</v>
      </c>
    </row>
    <row r="134" spans="1:65" s="2" customFormat="1" ht="66.75" customHeight="1">
      <c r="A134" s="35"/>
      <c r="B134" s="36"/>
      <c r="C134" s="187" t="s">
        <v>174</v>
      </c>
      <c r="D134" s="187" t="s">
        <v>124</v>
      </c>
      <c r="E134" s="188" t="s">
        <v>660</v>
      </c>
      <c r="F134" s="189" t="s">
        <v>661</v>
      </c>
      <c r="G134" s="190" t="s">
        <v>633</v>
      </c>
      <c r="H134" s="191">
        <v>1</v>
      </c>
      <c r="I134" s="192"/>
      <c r="J134" s="193">
        <f>ROUND(I134*H134,2)</f>
        <v>0</v>
      </c>
      <c r="K134" s="189" t="s">
        <v>1</v>
      </c>
      <c r="L134" s="40"/>
      <c r="M134" s="194" t="s">
        <v>1</v>
      </c>
      <c r="N134" s="195" t="s">
        <v>38</v>
      </c>
      <c r="O134" s="72"/>
      <c r="P134" s="196">
        <f>O134*H134</f>
        <v>0</v>
      </c>
      <c r="Q134" s="196">
        <v>1.0200000000000001E-3</v>
      </c>
      <c r="R134" s="196">
        <f>Q134*H134</f>
        <v>1.0200000000000001E-3</v>
      </c>
      <c r="S134" s="196">
        <v>1.9E-2</v>
      </c>
      <c r="T134" s="197">
        <f>S134*H134</f>
        <v>1.9E-2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8" t="s">
        <v>129</v>
      </c>
      <c r="AT134" s="198" t="s">
        <v>124</v>
      </c>
      <c r="AU134" s="198" t="s">
        <v>81</v>
      </c>
      <c r="AY134" s="18" t="s">
        <v>122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8" t="s">
        <v>81</v>
      </c>
      <c r="BK134" s="199">
        <f>ROUND(I134*H134,2)</f>
        <v>0</v>
      </c>
      <c r="BL134" s="18" t="s">
        <v>129</v>
      </c>
      <c r="BM134" s="198" t="s">
        <v>662</v>
      </c>
    </row>
    <row r="135" spans="1:65" s="2" customFormat="1" ht="38.4">
      <c r="A135" s="35"/>
      <c r="B135" s="36"/>
      <c r="C135" s="37"/>
      <c r="D135" s="200" t="s">
        <v>131</v>
      </c>
      <c r="E135" s="37"/>
      <c r="F135" s="201" t="s">
        <v>663</v>
      </c>
      <c r="G135" s="37"/>
      <c r="H135" s="37"/>
      <c r="I135" s="202"/>
      <c r="J135" s="37"/>
      <c r="K135" s="37"/>
      <c r="L135" s="40"/>
      <c r="M135" s="203"/>
      <c r="N135" s="204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131</v>
      </c>
      <c r="AU135" s="18" t="s">
        <v>81</v>
      </c>
    </row>
    <row r="136" spans="1:65" s="2" customFormat="1" ht="44.25" customHeight="1">
      <c r="A136" s="35"/>
      <c r="B136" s="36"/>
      <c r="C136" s="187" t="s">
        <v>181</v>
      </c>
      <c r="D136" s="187" t="s">
        <v>124</v>
      </c>
      <c r="E136" s="188" t="s">
        <v>664</v>
      </c>
      <c r="F136" s="189" t="s">
        <v>665</v>
      </c>
      <c r="G136" s="190" t="s">
        <v>633</v>
      </c>
      <c r="H136" s="191">
        <v>1</v>
      </c>
      <c r="I136" s="192"/>
      <c r="J136" s="193">
        <f>ROUND(I136*H136,2)</f>
        <v>0</v>
      </c>
      <c r="K136" s="189" t="s">
        <v>1</v>
      </c>
      <c r="L136" s="40"/>
      <c r="M136" s="194" t="s">
        <v>1</v>
      </c>
      <c r="N136" s="195" t="s">
        <v>38</v>
      </c>
      <c r="O136" s="72"/>
      <c r="P136" s="196">
        <f>O136*H136</f>
        <v>0</v>
      </c>
      <c r="Q136" s="196">
        <v>1.0200000000000001E-3</v>
      </c>
      <c r="R136" s="196">
        <f>Q136*H136</f>
        <v>1.0200000000000001E-3</v>
      </c>
      <c r="S136" s="196">
        <v>1.9E-2</v>
      </c>
      <c r="T136" s="197">
        <f>S136*H136</f>
        <v>1.9E-2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8" t="s">
        <v>129</v>
      </c>
      <c r="AT136" s="198" t="s">
        <v>124</v>
      </c>
      <c r="AU136" s="198" t="s">
        <v>81</v>
      </c>
      <c r="AY136" s="18" t="s">
        <v>122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8" t="s">
        <v>81</v>
      </c>
      <c r="BK136" s="199">
        <f>ROUND(I136*H136,2)</f>
        <v>0</v>
      </c>
      <c r="BL136" s="18" t="s">
        <v>129</v>
      </c>
      <c r="BM136" s="198" t="s">
        <v>666</v>
      </c>
    </row>
    <row r="137" spans="1:65" s="2" customFormat="1" ht="48">
      <c r="A137" s="35"/>
      <c r="B137" s="36"/>
      <c r="C137" s="37"/>
      <c r="D137" s="200" t="s">
        <v>131</v>
      </c>
      <c r="E137" s="37"/>
      <c r="F137" s="201" t="s">
        <v>667</v>
      </c>
      <c r="G137" s="37"/>
      <c r="H137" s="37"/>
      <c r="I137" s="202"/>
      <c r="J137" s="37"/>
      <c r="K137" s="37"/>
      <c r="L137" s="40"/>
      <c r="M137" s="203"/>
      <c r="N137" s="204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131</v>
      </c>
      <c r="AU137" s="18" t="s">
        <v>81</v>
      </c>
    </row>
    <row r="138" spans="1:65" s="2" customFormat="1" ht="49.05" customHeight="1">
      <c r="A138" s="35"/>
      <c r="B138" s="36"/>
      <c r="C138" s="187" t="s">
        <v>188</v>
      </c>
      <c r="D138" s="187" t="s">
        <v>124</v>
      </c>
      <c r="E138" s="188" t="s">
        <v>668</v>
      </c>
      <c r="F138" s="189" t="s">
        <v>669</v>
      </c>
      <c r="G138" s="190" t="s">
        <v>633</v>
      </c>
      <c r="H138" s="191">
        <v>1</v>
      </c>
      <c r="I138" s="192"/>
      <c r="J138" s="193">
        <f>ROUND(I138*H138,2)</f>
        <v>0</v>
      </c>
      <c r="K138" s="189" t="s">
        <v>1</v>
      </c>
      <c r="L138" s="40"/>
      <c r="M138" s="194" t="s">
        <v>1</v>
      </c>
      <c r="N138" s="195" t="s">
        <v>38</v>
      </c>
      <c r="O138" s="72"/>
      <c r="P138" s="196">
        <f>O138*H138</f>
        <v>0</v>
      </c>
      <c r="Q138" s="196">
        <v>1.0200000000000001E-3</v>
      </c>
      <c r="R138" s="196">
        <f>Q138*H138</f>
        <v>1.0200000000000001E-3</v>
      </c>
      <c r="S138" s="196">
        <v>1.9E-2</v>
      </c>
      <c r="T138" s="197">
        <f>S138*H138</f>
        <v>1.9E-2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8" t="s">
        <v>129</v>
      </c>
      <c r="AT138" s="198" t="s">
        <v>124</v>
      </c>
      <c r="AU138" s="198" t="s">
        <v>81</v>
      </c>
      <c r="AY138" s="18" t="s">
        <v>122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8" t="s">
        <v>81</v>
      </c>
      <c r="BK138" s="199">
        <f>ROUND(I138*H138,2)</f>
        <v>0</v>
      </c>
      <c r="BL138" s="18" t="s">
        <v>129</v>
      </c>
      <c r="BM138" s="198" t="s">
        <v>670</v>
      </c>
    </row>
    <row r="139" spans="1:65" s="2" customFormat="1" ht="28.8">
      <c r="A139" s="35"/>
      <c r="B139" s="36"/>
      <c r="C139" s="37"/>
      <c r="D139" s="200" t="s">
        <v>131</v>
      </c>
      <c r="E139" s="37"/>
      <c r="F139" s="201" t="s">
        <v>669</v>
      </c>
      <c r="G139" s="37"/>
      <c r="H139" s="37"/>
      <c r="I139" s="202"/>
      <c r="J139" s="37"/>
      <c r="K139" s="37"/>
      <c r="L139" s="40"/>
      <c r="M139" s="203"/>
      <c r="N139" s="204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131</v>
      </c>
      <c r="AU139" s="18" t="s">
        <v>81</v>
      </c>
    </row>
    <row r="140" spans="1:65" s="2" customFormat="1" ht="37.799999999999997" customHeight="1">
      <c r="A140" s="35"/>
      <c r="B140" s="36"/>
      <c r="C140" s="187" t="s">
        <v>196</v>
      </c>
      <c r="D140" s="187" t="s">
        <v>124</v>
      </c>
      <c r="E140" s="188" t="s">
        <v>671</v>
      </c>
      <c r="F140" s="189" t="s">
        <v>672</v>
      </c>
      <c r="G140" s="190" t="s">
        <v>633</v>
      </c>
      <c r="H140" s="191">
        <v>1</v>
      </c>
      <c r="I140" s="192"/>
      <c r="J140" s="193">
        <f>ROUND(I140*H140,2)</f>
        <v>0</v>
      </c>
      <c r="K140" s="189" t="s">
        <v>1</v>
      </c>
      <c r="L140" s="40"/>
      <c r="M140" s="194" t="s">
        <v>1</v>
      </c>
      <c r="N140" s="195" t="s">
        <v>38</v>
      </c>
      <c r="O140" s="72"/>
      <c r="P140" s="196">
        <f>O140*H140</f>
        <v>0</v>
      </c>
      <c r="Q140" s="196">
        <v>1.0200000000000001E-3</v>
      </c>
      <c r="R140" s="196">
        <f>Q140*H140</f>
        <v>1.0200000000000001E-3</v>
      </c>
      <c r="S140" s="196">
        <v>1.9E-2</v>
      </c>
      <c r="T140" s="197">
        <f>S140*H140</f>
        <v>1.9E-2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8" t="s">
        <v>129</v>
      </c>
      <c r="AT140" s="198" t="s">
        <v>124</v>
      </c>
      <c r="AU140" s="198" t="s">
        <v>81</v>
      </c>
      <c r="AY140" s="18" t="s">
        <v>122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8" t="s">
        <v>81</v>
      </c>
      <c r="BK140" s="199">
        <f>ROUND(I140*H140,2)</f>
        <v>0</v>
      </c>
      <c r="BL140" s="18" t="s">
        <v>129</v>
      </c>
      <c r="BM140" s="198" t="s">
        <v>673</v>
      </c>
    </row>
    <row r="141" spans="1:65" s="2" customFormat="1" ht="16.5" customHeight="1">
      <c r="A141" s="35"/>
      <c r="B141" s="36"/>
      <c r="C141" s="187" t="s">
        <v>203</v>
      </c>
      <c r="D141" s="187" t="s">
        <v>124</v>
      </c>
      <c r="E141" s="188" t="s">
        <v>674</v>
      </c>
      <c r="F141" s="189" t="s">
        <v>675</v>
      </c>
      <c r="G141" s="190" t="s">
        <v>212</v>
      </c>
      <c r="H141" s="191">
        <v>1</v>
      </c>
      <c r="I141" s="192"/>
      <c r="J141" s="193">
        <f>ROUND(I141*H141,2)</f>
        <v>0</v>
      </c>
      <c r="K141" s="189" t="s">
        <v>1</v>
      </c>
      <c r="L141" s="40"/>
      <c r="M141" s="194" t="s">
        <v>1</v>
      </c>
      <c r="N141" s="195" t="s">
        <v>38</v>
      </c>
      <c r="O141" s="72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8" t="s">
        <v>129</v>
      </c>
      <c r="AT141" s="198" t="s">
        <v>124</v>
      </c>
      <c r="AU141" s="198" t="s">
        <v>81</v>
      </c>
      <c r="AY141" s="18" t="s">
        <v>122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8" t="s">
        <v>81</v>
      </c>
      <c r="BK141" s="199">
        <f>ROUND(I141*H141,2)</f>
        <v>0</v>
      </c>
      <c r="BL141" s="18" t="s">
        <v>129</v>
      </c>
      <c r="BM141" s="198" t="s">
        <v>676</v>
      </c>
    </row>
    <row r="142" spans="1:65" s="2" customFormat="1" ht="38.4">
      <c r="A142" s="35"/>
      <c r="B142" s="36"/>
      <c r="C142" s="37"/>
      <c r="D142" s="200" t="s">
        <v>131</v>
      </c>
      <c r="E142" s="37"/>
      <c r="F142" s="201" t="s">
        <v>677</v>
      </c>
      <c r="G142" s="37"/>
      <c r="H142" s="37"/>
      <c r="I142" s="202"/>
      <c r="J142" s="37"/>
      <c r="K142" s="37"/>
      <c r="L142" s="40"/>
      <c r="M142" s="203"/>
      <c r="N142" s="204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131</v>
      </c>
      <c r="AU142" s="18" t="s">
        <v>81</v>
      </c>
    </row>
    <row r="143" spans="1:65" s="12" customFormat="1" ht="22.8" customHeight="1">
      <c r="B143" s="171"/>
      <c r="C143" s="172"/>
      <c r="D143" s="173" t="s">
        <v>72</v>
      </c>
      <c r="E143" s="185" t="s">
        <v>678</v>
      </c>
      <c r="F143" s="185" t="s">
        <v>679</v>
      </c>
      <c r="G143" s="172"/>
      <c r="H143" s="172"/>
      <c r="I143" s="175"/>
      <c r="J143" s="186">
        <f>BK143</f>
        <v>0</v>
      </c>
      <c r="K143" s="172"/>
      <c r="L143" s="177"/>
      <c r="M143" s="178"/>
      <c r="N143" s="179"/>
      <c r="O143" s="179"/>
      <c r="P143" s="180">
        <f>SUM(P144:P145)</f>
        <v>0</v>
      </c>
      <c r="Q143" s="179"/>
      <c r="R143" s="180">
        <f>SUM(R144:R145)</f>
        <v>1.0200000000000001E-3</v>
      </c>
      <c r="S143" s="179"/>
      <c r="T143" s="181">
        <f>SUM(T144:T145)</f>
        <v>0</v>
      </c>
      <c r="AR143" s="182" t="s">
        <v>151</v>
      </c>
      <c r="AT143" s="183" t="s">
        <v>72</v>
      </c>
      <c r="AU143" s="183" t="s">
        <v>81</v>
      </c>
      <c r="AY143" s="182" t="s">
        <v>122</v>
      </c>
      <c r="BK143" s="184">
        <f>SUM(BK144:BK145)</f>
        <v>0</v>
      </c>
    </row>
    <row r="144" spans="1:65" s="2" customFormat="1" ht="16.5" customHeight="1">
      <c r="A144" s="35"/>
      <c r="B144" s="36"/>
      <c r="C144" s="187" t="s">
        <v>209</v>
      </c>
      <c r="D144" s="187" t="s">
        <v>124</v>
      </c>
      <c r="E144" s="188" t="s">
        <v>680</v>
      </c>
      <c r="F144" s="189" t="s">
        <v>681</v>
      </c>
      <c r="G144" s="190" t="s">
        <v>633</v>
      </c>
      <c r="H144" s="191">
        <v>1</v>
      </c>
      <c r="I144" s="192"/>
      <c r="J144" s="193">
        <f>ROUND(I144*H144,2)</f>
        <v>0</v>
      </c>
      <c r="K144" s="189" t="s">
        <v>1</v>
      </c>
      <c r="L144" s="40"/>
      <c r="M144" s="194" t="s">
        <v>1</v>
      </c>
      <c r="N144" s="195" t="s">
        <v>38</v>
      </c>
      <c r="O144" s="72"/>
      <c r="P144" s="196">
        <f>O144*H144</f>
        <v>0</v>
      </c>
      <c r="Q144" s="196">
        <v>1.0200000000000001E-3</v>
      </c>
      <c r="R144" s="196">
        <f>Q144*H144</f>
        <v>1.0200000000000001E-3</v>
      </c>
      <c r="S144" s="196">
        <v>0</v>
      </c>
      <c r="T144" s="19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8" t="s">
        <v>129</v>
      </c>
      <c r="AT144" s="198" t="s">
        <v>124</v>
      </c>
      <c r="AU144" s="198" t="s">
        <v>83</v>
      </c>
      <c r="AY144" s="18" t="s">
        <v>122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8" t="s">
        <v>81</v>
      </c>
      <c r="BK144" s="199">
        <f>ROUND(I144*H144,2)</f>
        <v>0</v>
      </c>
      <c r="BL144" s="18" t="s">
        <v>129</v>
      </c>
      <c r="BM144" s="198" t="s">
        <v>682</v>
      </c>
    </row>
    <row r="145" spans="1:47" s="2" customFormat="1" ht="10.199999999999999">
      <c r="A145" s="35"/>
      <c r="B145" s="36"/>
      <c r="C145" s="37"/>
      <c r="D145" s="200" t="s">
        <v>131</v>
      </c>
      <c r="E145" s="37"/>
      <c r="F145" s="201" t="s">
        <v>683</v>
      </c>
      <c r="G145" s="37"/>
      <c r="H145" s="37"/>
      <c r="I145" s="202"/>
      <c r="J145" s="37"/>
      <c r="K145" s="37"/>
      <c r="L145" s="40"/>
      <c r="M145" s="248"/>
      <c r="N145" s="249"/>
      <c r="O145" s="250"/>
      <c r="P145" s="250"/>
      <c r="Q145" s="250"/>
      <c r="R145" s="250"/>
      <c r="S145" s="250"/>
      <c r="T145" s="251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131</v>
      </c>
      <c r="AU145" s="18" t="s">
        <v>83</v>
      </c>
    </row>
    <row r="146" spans="1:47" s="2" customFormat="1" ht="6.9" customHeight="1">
      <c r="A146" s="35"/>
      <c r="B146" s="55"/>
      <c r="C146" s="56"/>
      <c r="D146" s="56"/>
      <c r="E146" s="56"/>
      <c r="F146" s="56"/>
      <c r="G146" s="56"/>
      <c r="H146" s="56"/>
      <c r="I146" s="56"/>
      <c r="J146" s="56"/>
      <c r="K146" s="56"/>
      <c r="L146" s="40"/>
      <c r="M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</sheetData>
  <sheetProtection algorithmName="SHA-512" hashValue="o05BkgvgkUlHoHgasVFjog0aurqKmopIrZNfaawxmCLEXvQS93OXtRvEHXWUACY81ZYRe07QFvHQxWNerroJug==" saltValue="N34tsKUL1S0ETJhy3TDEa8IHL41PZwJNZXyGKgYVcrDKlkVu+Ymy5OAxJ2WPB+Ly2ktO0VvqwTXkfHf0Zvbq+Q==" spinCount="100000" sheet="1" objects="1" scenarios="1" formatColumns="0" formatRows="0" autoFilter="0"/>
  <autoFilter ref="C117:K145" xr:uid="{00000000-0009-0000-0000-000004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SO.01 - Úprava profilu ná...</vt:lpstr>
      <vt:lpstr>SO.02 - Stavidlo</vt:lpstr>
      <vt:lpstr>SO.03 - Opěrná zeď</vt:lpstr>
      <vt:lpstr>VRN - Vedlejší rozpočtové...</vt:lpstr>
      <vt:lpstr>'Rekapitulace stavby'!Názvy_tisku</vt:lpstr>
      <vt:lpstr>'SO.01 - Úprava profilu ná...'!Názvy_tisku</vt:lpstr>
      <vt:lpstr>'SO.02 - Stavidlo'!Názvy_tisku</vt:lpstr>
      <vt:lpstr>'SO.03 - Opěrná zeď'!Názvy_tisku</vt:lpstr>
      <vt:lpstr>'VRN - Vedlejší rozpočtové...'!Názvy_tisku</vt:lpstr>
      <vt:lpstr>'Rekapitulace stavby'!Oblast_tisku</vt:lpstr>
      <vt:lpstr>'SO.01 - Úprava profilu ná...'!Oblast_tisku</vt:lpstr>
      <vt:lpstr>'SO.02 - Stavidlo'!Oblast_tisku</vt:lpstr>
      <vt:lpstr>'SO.03 - Opěrná zeď'!Oblast_tisku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Vychodilova-NB\Vychodilova</dc:creator>
  <cp:lastModifiedBy>Turanová Dana</cp:lastModifiedBy>
  <dcterms:created xsi:type="dcterms:W3CDTF">2022-06-03T07:40:27Z</dcterms:created>
  <dcterms:modified xsi:type="dcterms:W3CDTF">2022-06-14T10:36:26Z</dcterms:modified>
</cp:coreProperties>
</file>